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jsbalmaceda\Desktop\"/>
    </mc:Choice>
  </mc:AlternateContent>
  <bookViews>
    <workbookView xWindow="0" yWindow="0" windowWidth="28800" windowHeight="12435"/>
  </bookViews>
  <sheets>
    <sheet name="Revised APP" sheetId="1" r:id="rId1"/>
  </sheets>
  <externalReferences>
    <externalReference r:id="rId2"/>
  </externalReferences>
  <definedNames>
    <definedName name="_xlnm.Print_Titles" localSheetId="0">'Revised APP'!$1:$4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29" i="1" l="1"/>
  <c r="AR30" i="1"/>
  <c r="AR25" i="1"/>
  <c r="AR16" i="1"/>
  <c r="AR27" i="1"/>
  <c r="AR12" i="1"/>
  <c r="AR8" i="1"/>
  <c r="AR21" i="1"/>
  <c r="AR17" i="1"/>
  <c r="K7" i="1"/>
  <c r="AR10" i="1"/>
  <c r="AR34" i="1"/>
  <c r="AR11" i="1"/>
  <c r="AR31" i="1"/>
  <c r="K16" i="1" l="1"/>
  <c r="AR32" i="1"/>
  <c r="K34" i="1" l="1"/>
  <c r="AR18" i="1" l="1"/>
  <c r="K18" i="1" s="1"/>
  <c r="AR6" i="1"/>
  <c r="K6" i="1" s="1"/>
  <c r="K8" i="1"/>
  <c r="AR9" i="1"/>
  <c r="K9" i="1" s="1"/>
  <c r="K10" i="1"/>
  <c r="K11" i="1"/>
  <c r="K12" i="1"/>
  <c r="K13" i="1"/>
  <c r="AR14" i="1"/>
  <c r="K14" i="1" s="1"/>
  <c r="K15" i="1"/>
  <c r="K17" i="1"/>
  <c r="K19" i="1"/>
  <c r="AR20" i="1"/>
  <c r="K20" i="1" s="1"/>
  <c r="K21" i="1"/>
  <c r="AR22" i="1"/>
  <c r="K22" i="1" s="1"/>
  <c r="AR23" i="1"/>
  <c r="K23" i="1" s="1"/>
  <c r="AR24" i="1"/>
  <c r="K24" i="1" s="1"/>
  <c r="K25" i="1"/>
  <c r="K26" i="1"/>
  <c r="K27" i="1"/>
  <c r="K28" i="1"/>
  <c r="L28" i="1" s="1"/>
  <c r="K32" i="1"/>
  <c r="K31" i="1"/>
  <c r="K30" i="1"/>
  <c r="K29" i="1"/>
  <c r="AO26" i="1" l="1"/>
  <c r="AP26" i="1" s="1"/>
  <c r="AJ26" i="1"/>
  <c r="AK26" i="1" s="1"/>
  <c r="AE26" i="1"/>
  <c r="AF26" i="1" s="1"/>
  <c r="Z26" i="1"/>
  <c r="AA26" i="1" s="1"/>
  <c r="U26" i="1"/>
  <c r="V26" i="1" s="1"/>
  <c r="P26" i="1"/>
  <c r="Q26" i="1" s="1"/>
  <c r="L26" i="1"/>
  <c r="P25" i="1"/>
  <c r="Q25" i="1" s="1"/>
  <c r="U25" i="1"/>
  <c r="V25" i="1" s="1"/>
  <c r="Z25" i="1"/>
  <c r="AA25" i="1" s="1"/>
  <c r="AE25" i="1"/>
  <c r="AF25" i="1" s="1"/>
  <c r="AJ25" i="1"/>
  <c r="AK25" i="1" s="1"/>
  <c r="AO25" i="1"/>
  <c r="AP25" i="1" s="1"/>
  <c r="K33" i="1"/>
  <c r="L33" i="1" s="1"/>
  <c r="AR5" i="1" l="1"/>
  <c r="K5" i="1" l="1"/>
  <c r="L6" i="1" l="1"/>
  <c r="L10" i="1" l="1"/>
  <c r="L14" i="1" l="1"/>
  <c r="L13" i="1"/>
  <c r="L21" i="1" l="1"/>
  <c r="L11" i="1"/>
  <c r="L34" i="1" l="1"/>
  <c r="L32" i="1"/>
  <c r="L31" i="1"/>
  <c r="L30" i="1"/>
  <c r="L29" i="1"/>
  <c r="L27" i="1"/>
  <c r="L25" i="1"/>
  <c r="L24" i="1"/>
  <c r="L23" i="1"/>
  <c r="L22" i="1"/>
  <c r="L20" i="1"/>
  <c r="L19" i="1"/>
  <c r="L18" i="1"/>
  <c r="L17" i="1"/>
  <c r="L16" i="1"/>
  <c r="L15" i="1"/>
  <c r="L12" i="1"/>
  <c r="L9" i="1"/>
  <c r="L8" i="1"/>
  <c r="L7" i="1"/>
  <c r="L5" i="1"/>
  <c r="L35" i="1" l="1"/>
</calcChain>
</file>

<file path=xl/sharedStrings.xml><?xml version="1.0" encoding="utf-8"?>
<sst xmlns="http://schemas.openxmlformats.org/spreadsheetml/2006/main" count="310" uniqueCount="137">
  <si>
    <t>Department of Budget and Management Procurement Monitoring Report as of month/day/2006</t>
  </si>
  <si>
    <t>Code (PAP)</t>
  </si>
  <si>
    <t>Procurement     Program/Project</t>
  </si>
  <si>
    <t>PMO/             End-User</t>
  </si>
  <si>
    <t>Mode of Procurement</t>
  </si>
  <si>
    <t>Schedule for Each Procurement Activity</t>
  </si>
  <si>
    <t>Source of Funds</t>
  </si>
  <si>
    <t>Estimated Budget (PhP)</t>
  </si>
  <si>
    <t>Remarks                                                                        (brief description of Program/Activity/Project)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</si>
  <si>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</si>
  <si>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</si>
  <si>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</si>
  <si>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</si>
  <si>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Contract Signing</t>
  </si>
  <si>
    <t>Total</t>
  </si>
  <si>
    <t>MOOE</t>
  </si>
  <si>
    <t>CO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</si>
  <si>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</si>
  <si>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</si>
  <si>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</si>
  <si>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</si>
  <si>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</si>
  <si>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</si>
  <si>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</si>
  <si>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</si>
  <si>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Notice to Proceed</t>
  </si>
  <si>
    <t>Delivery/ Accept</t>
  </si>
  <si>
    <t>Payment Process</t>
  </si>
  <si>
    <t>Pre-Proc Conf</t>
  </si>
  <si>
    <t>50299010 50299020</t>
  </si>
  <si>
    <t>GoP</t>
  </si>
  <si>
    <t>-</t>
  </si>
  <si>
    <t>CENTERS &amp; INSTITUTIONS</t>
  </si>
  <si>
    <t>COOKING GAS</t>
  </si>
  <si>
    <t>COMMUNICATION EXPENSE</t>
  </si>
  <si>
    <t>DRINKING WATER</t>
  </si>
  <si>
    <t>50203050, 50503060</t>
  </si>
  <si>
    <t>FOOD AND OTHER GROCERY ITEMS</t>
  </si>
  <si>
    <t>FUEL, LUBRICANTS AND OTHER VEHICLE SUPPLIES</t>
  </si>
  <si>
    <t>FURNITURE AND FIXTURES</t>
  </si>
  <si>
    <t xml:space="preserve">50212020 50203990 50210030 </t>
  </si>
  <si>
    <t>GENERAL MERCHANDISE</t>
  </si>
  <si>
    <t>HANDLING AND HAULING OF COMMODITIES</t>
  </si>
  <si>
    <t>Protective SD</t>
  </si>
  <si>
    <t>KITCHEN SUPPLIES, UTENSILS AND TABLEWARES</t>
  </si>
  <si>
    <t>MEDICAL SUPPLIES</t>
  </si>
  <si>
    <t>OFFICE EQUIPMENT AND ACCESSORIES</t>
  </si>
  <si>
    <t>PRINTING AND BINDING</t>
  </si>
  <si>
    <t>VEHICLE REPAIR MAINTENANCE, PARTS AND ACCESSORIES</t>
  </si>
  <si>
    <t>SECURITY SERVICES</t>
  </si>
  <si>
    <t>TRAININGS, MEETINGS, SEMINAR, ORIENTATION (LIVE-OUT)</t>
  </si>
  <si>
    <t>TRAININGS, MEETINGS, SEMINAR, ORIENTATION (LIVE-IN)</t>
  </si>
  <si>
    <t>50204010 50204020 50205010 50205020 50205040 50299070</t>
  </si>
  <si>
    <t>VEHICLE RENTAL</t>
  </si>
  <si>
    <t>PURCHASE OF NFA RICE</t>
  </si>
  <si>
    <t>TOTAL</t>
  </si>
  <si>
    <t>Prepared by:</t>
  </si>
  <si>
    <t>Approved by:</t>
  </si>
  <si>
    <t>Administrative Officer V</t>
  </si>
  <si>
    <t>Regional Director</t>
  </si>
  <si>
    <t>BAC Secretariat/Procurement Head</t>
  </si>
  <si>
    <t>DSWD Region XII</t>
  </si>
  <si>
    <t>HRMDD</t>
  </si>
  <si>
    <t>CENTERS &amp; INSTITUTION</t>
  </si>
  <si>
    <t>LORETO JR. V. CABAYA</t>
  </si>
  <si>
    <t>ABDULQUDDUZ R. BARAMBANGAN</t>
  </si>
  <si>
    <t>SHOPPING</t>
  </si>
  <si>
    <t>SMALL VALUE PROCUREMENT</t>
  </si>
  <si>
    <t>LEASE OF REAL PROPERTY</t>
  </si>
  <si>
    <t>ADVOCACY MATERIALS</t>
  </si>
  <si>
    <t>March to May 2024</t>
  </si>
  <si>
    <t>January to December 2024</t>
  </si>
  <si>
    <t>March 2024</t>
  </si>
  <si>
    <t>Department of Social Welfare and Development Region XII Annual Procurement Plan for FY 2024</t>
  </si>
  <si>
    <t>Non Common-Use Items</t>
  </si>
  <si>
    <t>AS PER SCHEDULE</t>
  </si>
  <si>
    <t>COMPETITIVE BIDDING &amp; SMALL VALUE PROCUREMENT</t>
  </si>
  <si>
    <t>January, March, April, June to December 2024</t>
  </si>
  <si>
    <t>Protective SD, CENTERS &amp; INSTITUTIONS, HRMDD</t>
  </si>
  <si>
    <t xml:space="preserve">, </t>
  </si>
  <si>
    <t>January 2024</t>
  </si>
  <si>
    <t>SMALL VALUE PROCUREMENT, DIRECT CONTRACTING</t>
  </si>
  <si>
    <t>February to December 2024</t>
  </si>
  <si>
    <t>REPAIR AND MAINTENANCE OF OFFICE EQUIPMENTS</t>
  </si>
  <si>
    <t>REPAIR AND MAINTENANCE OF BUILDINGS</t>
  </si>
  <si>
    <t>Promotive SD, PPPPD</t>
  </si>
  <si>
    <t>SHOPPING, DIRECT CONTRACTING</t>
  </si>
  <si>
    <t>TRAINING AND OFFICE MATERIALS AND CONSUMABLES</t>
  </si>
  <si>
    <t>February to August, September &amp; December 2024</t>
  </si>
  <si>
    <t>RENTAL OF OFFICE SPACE, WAREHOUSE, VENUES AND EQUIPMENTS</t>
  </si>
  <si>
    <t>Protective SD, Promotive SD, HRMDD, PPPPD</t>
  </si>
  <si>
    <t>Protective SD, CENTERS &amp; INSTITUTIONS, PPPPD</t>
  </si>
  <si>
    <t>Protective SD, Promotive SD, HRMDD,PPPPD</t>
  </si>
  <si>
    <t>May, July &amp; August  2024</t>
  </si>
  <si>
    <t>Protective SD, PPPPD</t>
  </si>
  <si>
    <t>Protective SD, Promotive SD, Policy &amp; Plans, HRMDD Division, CENTERS &amp; INSTITUTIONS, ORD, PPPPD</t>
  </si>
  <si>
    <t>UTILITIES EXPENSE</t>
  </si>
  <si>
    <t>SMALL VALUE PROCUREMENT, DIRECT CONTRACTING, DIRECT PAYMENT</t>
  </si>
  <si>
    <t xml:space="preserve">Protective SD, Promotive SD, Policy &amp; Plans, HRMDD Division, CENTERS &amp; INSTITUTIONS, ORD, Administrative Division </t>
  </si>
  <si>
    <t>Administrative Division</t>
  </si>
  <si>
    <t>JANITORIAL SERVICES</t>
  </si>
  <si>
    <t>Through Contract of Services but subject to renewal</t>
  </si>
  <si>
    <t>TOOLS AND EQUIPMENT</t>
  </si>
  <si>
    <t>March, April &amp; June 2024</t>
  </si>
  <si>
    <t>CENTERS &amp; INSTITUTIONS, PPPPD, Administrative Division</t>
  </si>
  <si>
    <t>REPAIR AND MAINTENANCE MATERIALS</t>
  </si>
  <si>
    <t>January, April to June 2024</t>
  </si>
  <si>
    <t>COMPETITIVE BIDDING, AGENCY TO AGENCY &amp; SMALL VALUE PROCUREMENT, SHOPPING</t>
  </si>
  <si>
    <t>March, April, June, August &amp; November 2024</t>
  </si>
  <si>
    <t>Protective SD, CENTERS &amp; INSTITUTIONS, Administrative Division</t>
  </si>
  <si>
    <t>March, April, May, June, August to November 2024</t>
  </si>
  <si>
    <t>Protective SD, HRMDD, PPPPD, KC KKB, CENTERS &amp; INSTITUTIONS</t>
  </si>
  <si>
    <t>Administrative Division, CENTERS &amp; INSTITUTIIONS</t>
  </si>
  <si>
    <t>CENTERS &amp; INSTITUTIONS, Administrative Division, HRMDD</t>
  </si>
  <si>
    <t>AGENCY TO AGENCY</t>
  </si>
  <si>
    <t>May &amp; October 2024</t>
  </si>
  <si>
    <t>Protective SD, CENTERS &amp; INSTITUTIONS, PPPPD, Policy &amp; Plans Division</t>
  </si>
  <si>
    <t>Promotive SD, Protective SD, Administrative Division, CENTERS &amp; INSTITUTIONS, Policy &amp; Plans Division</t>
  </si>
  <si>
    <t>January, March, May to November 2024</t>
  </si>
  <si>
    <t>HARDWARE AND ELECTRICAL SUPPLIES</t>
  </si>
  <si>
    <t>DRMD, CENTERS &amp; INSTITUTIONS, Policy &amp; Plans Division</t>
  </si>
  <si>
    <t>Protective SD, CENTERS &amp; INSTITUTIONS</t>
  </si>
  <si>
    <t>March, May to October 2024</t>
  </si>
  <si>
    <t>February, March, April, July &amp; August 2024</t>
  </si>
  <si>
    <t>CLOTHING AND HOUSEHOLD SUPPLIES</t>
  </si>
  <si>
    <t>SHOPPING, SMALL VALUE PROCUREMENT</t>
  </si>
  <si>
    <t>Protective SD, HRMDD, PPPPD, Administrative Division, CENTERS &amp; INSTITUTIONS</t>
  </si>
  <si>
    <t>March, June &amp; August 2024</t>
  </si>
  <si>
    <t>PUBLIC BIDDING BUT SUBJECT TO RENEWAL PER GPPB RESOLUTION NO. 06-2022, SMALL VALUE PROCUREMENT</t>
  </si>
  <si>
    <t>March, May &amp; July 2024</t>
  </si>
  <si>
    <t>Certified to Availability of Funds:</t>
  </si>
  <si>
    <t>LUDMILLA D. RELLORES</t>
  </si>
  <si>
    <t>Head Budget Unit</t>
  </si>
  <si>
    <t>Project Development Officer III</t>
  </si>
  <si>
    <t>ADVERTISING (PRINT, AUDIO AND VIDEO)</t>
  </si>
  <si>
    <t>SGD.</t>
  </si>
  <si>
    <t>SGD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</si>
</sst>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>
    <font>
      <sz val="11"/>
      <color rgb="FF000000"/>
      <name val="Arial1"/>
    </font>
    <font>
      <sz val="11"/>
      <color rgb="FF000000"/>
      <name val="Arial1"/>
    </font>
    <font>
      <b/>
      <sz val="14"/>
      <color rgb="FF000000"/>
      <name val="Arial1"/>
    </font>
    <font>
      <sz val="10"/>
      <color rgb="FF000000"/>
      <name val="Arial1"/>
    </font>
    <font>
      <b/>
      <sz val="9"/>
      <color rgb="FF000000"/>
      <name val="Arial1"/>
    </font>
    <font>
      <b/>
      <sz val="9"/>
      <color rgb="FF000000"/>
      <name val="Arial"/>
      <family val="2"/>
    </font>
    <font>
      <sz val="9"/>
      <color rgb="FF000000"/>
      <name val="Arial1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Arial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0"/>
        <bgColor rgb="FFFFFFFF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2" fillId="2" borderId="0" xfId="0" applyFont="1" applyFill="1" applyAlignment="1" applyProtection="1">
      <alignment horizontal="right" vertical="center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right" vertic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right" vertical="center" wrapText="1"/>
      <protection locked="0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6" fillId="2" borderId="0" xfId="0" applyFont="1" applyFill="1" applyAlignment="1" applyProtection="1">
      <alignment horizontal="right" vertical="center"/>
      <protection locked="0"/>
    </xf>
    <xf numFmtId="0" fontId="7" fillId="2" borderId="12" xfId="0" applyFont="1" applyFill="1" applyBorder="1" applyAlignment="1" applyProtection="1">
      <alignment horizontal="center" vertical="top" wrapText="1"/>
      <protection locked="0"/>
    </xf>
    <xf numFmtId="0" fontId="7" fillId="2" borderId="13" xfId="0" applyFont="1" applyFill="1" applyBorder="1" applyAlignment="1" applyProtection="1">
      <alignment horizontal="center" vertical="top" wrapText="1"/>
      <protection locked="0"/>
    </xf>
    <xf numFmtId="0" fontId="7" fillId="2" borderId="14" xfId="0" applyFont="1" applyFill="1" applyBorder="1" applyAlignment="1" applyProtection="1">
      <alignment horizontal="center" vertical="top" wrapText="1"/>
      <protection locked="0"/>
    </xf>
    <xf numFmtId="0" fontId="5" fillId="2" borderId="13" xfId="0" applyFont="1" applyFill="1" applyBorder="1" applyAlignment="1" applyProtection="1">
      <alignment horizontal="center" vertical="top" wrapText="1"/>
      <protection locked="0"/>
    </xf>
    <xf numFmtId="0" fontId="5" fillId="2" borderId="14" xfId="0" applyFont="1" applyFill="1" applyBorder="1" applyAlignment="1" applyProtection="1">
      <alignment horizontal="center" vertical="top" wrapText="1"/>
      <protection locked="0"/>
    </xf>
    <xf numFmtId="0" fontId="5" fillId="2" borderId="12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Protection="1">
      <protection locked="0"/>
    </xf>
    <xf numFmtId="0" fontId="8" fillId="2" borderId="15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8" fillId="3" borderId="16" xfId="0" applyFont="1" applyFill="1" applyBorder="1" applyAlignment="1" applyProtection="1">
      <alignment horizontal="center" vertical="center" wrapText="1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43" fontId="8" fillId="4" borderId="16" xfId="1" applyFont="1" applyFill="1" applyBorder="1" applyAlignment="1" applyProtection="1">
      <alignment vertical="center"/>
      <protection locked="0"/>
    </xf>
    <xf numFmtId="43" fontId="8" fillId="2" borderId="16" xfId="0" applyNumberFormat="1" applyFont="1" applyFill="1" applyBorder="1" applyAlignment="1" applyProtection="1">
      <alignment vertical="center"/>
      <protection locked="0"/>
    </xf>
    <xf numFmtId="0" fontId="8" fillId="5" borderId="17" xfId="0" applyFont="1" applyFill="1" applyBorder="1" applyAlignment="1" applyProtection="1">
      <alignment horizontal="center" vertical="center"/>
      <protection locked="0"/>
    </xf>
    <xf numFmtId="0" fontId="8" fillId="5" borderId="18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Protection="1">
      <protection locked="0"/>
    </xf>
    <xf numFmtId="0" fontId="8" fillId="2" borderId="19" xfId="0" applyFont="1" applyFill="1" applyBorder="1" applyProtection="1">
      <protection locked="0"/>
    </xf>
    <xf numFmtId="0" fontId="7" fillId="2" borderId="19" xfId="0" applyFont="1" applyFill="1" applyBorder="1" applyProtection="1">
      <protection locked="0"/>
    </xf>
    <xf numFmtId="0" fontId="8" fillId="2" borderId="20" xfId="0" applyFont="1" applyFill="1" applyBorder="1" applyProtection="1">
      <protection locked="0"/>
    </xf>
    <xf numFmtId="0" fontId="8" fillId="2" borderId="19" xfId="0" applyFont="1" applyFill="1" applyBorder="1" applyAlignment="1" applyProtection="1">
      <alignment horizontal="center"/>
      <protection locked="0"/>
    </xf>
    <xf numFmtId="0" fontId="8" fillId="2" borderId="20" xfId="0" applyFont="1" applyFill="1" applyBorder="1" applyAlignment="1" applyProtection="1">
      <alignment horizontal="center"/>
      <protection locked="0"/>
    </xf>
    <xf numFmtId="0" fontId="8" fillId="2" borderId="21" xfId="0" applyFont="1" applyFill="1" applyBorder="1" applyProtection="1">
      <protection locked="0"/>
    </xf>
    <xf numFmtId="0" fontId="8" fillId="2" borderId="22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vertical="center" wrapText="1"/>
      <protection locked="0"/>
    </xf>
    <xf numFmtId="0" fontId="8" fillId="4" borderId="17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43" fontId="8" fillId="4" borderId="17" xfId="1" applyFont="1" applyFill="1" applyBorder="1" applyAlignment="1" applyProtection="1">
      <alignment vertical="center"/>
      <protection locked="0"/>
    </xf>
    <xf numFmtId="43" fontId="8" fillId="2" borderId="17" xfId="0" applyNumberFormat="1" applyFont="1" applyFill="1" applyBorder="1" applyAlignment="1" applyProtection="1">
      <alignment vertical="center"/>
      <protection locked="0"/>
    </xf>
    <xf numFmtId="0" fontId="9" fillId="4" borderId="17" xfId="0" applyFont="1" applyFill="1" applyBorder="1" applyAlignment="1" applyProtection="1">
      <alignment horizontal="center" vertical="center" wrapText="1"/>
      <protection locked="0"/>
    </xf>
    <xf numFmtId="43" fontId="8" fillId="2" borderId="17" xfId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10" fillId="2" borderId="23" xfId="0" applyFont="1" applyFill="1" applyBorder="1" applyProtection="1">
      <protection locked="0"/>
    </xf>
    <xf numFmtId="0" fontId="10" fillId="2" borderId="24" xfId="0" applyFont="1" applyFill="1" applyBorder="1" applyProtection="1">
      <protection locked="0"/>
    </xf>
    <xf numFmtId="0" fontId="10" fillId="2" borderId="24" xfId="0" applyFont="1" applyFill="1" applyBorder="1" applyAlignment="1" applyProtection="1">
      <protection locked="0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0" fontId="11" fillId="2" borderId="24" xfId="0" applyFont="1" applyFill="1" applyBorder="1" applyProtection="1">
      <protection locked="0"/>
    </xf>
    <xf numFmtId="43" fontId="11" fillId="2" borderId="24" xfId="0" applyNumberFormat="1" applyFont="1" applyFill="1" applyBorder="1" applyProtection="1">
      <protection locked="0"/>
    </xf>
    <xf numFmtId="0" fontId="10" fillId="2" borderId="25" xfId="0" applyFont="1" applyFill="1" applyBorder="1" applyProtection="1">
      <protection locked="0"/>
    </xf>
    <xf numFmtId="0" fontId="10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Alignment="1" applyProtection="1">
      <protection locked="0"/>
    </xf>
    <xf numFmtId="0" fontId="0" fillId="2" borderId="0" xfId="0" applyFill="1" applyAlignment="1" applyProtection="1">
      <alignment horizontal="center" vertical="center"/>
      <protection locked="0"/>
    </xf>
    <xf numFmtId="43" fontId="0" fillId="2" borderId="0" xfId="1" applyFont="1" applyFill="1" applyProtection="1">
      <protection locked="0"/>
    </xf>
    <xf numFmtId="0" fontId="0" fillId="0" borderId="0" xfId="0" applyAlignment="1" applyProtection="1">
      <alignment vertical="center"/>
      <protection locked="0"/>
    </xf>
    <xf numFmtId="43" fontId="0" fillId="2" borderId="0" xfId="1" applyFont="1" applyFill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2" fillId="0" borderId="0" xfId="0" applyFont="1" applyAlignment="1">
      <alignment horizontal="right" vertical="center"/>
    </xf>
    <xf numFmtId="0" fontId="12" fillId="2" borderId="0" xfId="0" applyFont="1" applyFill="1" applyAlignment="1" applyProtection="1">
      <alignment vertical="center"/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Alignment="1" applyProtection="1">
      <protection locked="0"/>
    </xf>
    <xf numFmtId="0" fontId="12" fillId="0" borderId="0" xfId="0" applyFont="1" applyProtection="1"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43" fontId="12" fillId="2" borderId="0" xfId="1" applyFont="1" applyFill="1" applyAlignment="1" applyProtection="1">
      <alignment vertical="center"/>
      <protection locked="0"/>
    </xf>
    <xf numFmtId="0" fontId="12" fillId="0" borderId="0" xfId="0" applyFont="1"/>
    <xf numFmtId="0" fontId="0" fillId="2" borderId="0" xfId="0" applyFill="1" applyAlignment="1" applyProtection="1">
      <alignment horizontal="right" vertical="center"/>
      <protection locked="0"/>
    </xf>
    <xf numFmtId="43" fontId="3" fillId="2" borderId="0" xfId="1" applyFont="1" applyFill="1" applyProtection="1">
      <protection locked="0"/>
    </xf>
    <xf numFmtId="43" fontId="10" fillId="4" borderId="24" xfId="1" applyFont="1" applyFill="1" applyBorder="1" applyProtection="1">
      <protection locked="0"/>
    </xf>
    <xf numFmtId="0" fontId="5" fillId="2" borderId="10" xfId="0" applyFont="1" applyFill="1" applyBorder="1" applyAlignment="1" applyProtection="1">
      <alignment horizontal="center" vertical="center" wrapText="1"/>
    </xf>
    <xf numFmtId="43" fontId="5" fillId="2" borderId="10" xfId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17" fontId="8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7" fontId="8" fillId="2" borderId="26" xfId="0" applyNumberFormat="1" applyFont="1" applyFill="1" applyBorder="1" applyAlignment="1" applyProtection="1">
      <alignment horizontal="center" vertical="center"/>
      <protection locked="0"/>
    </xf>
    <xf numFmtId="17" fontId="8" fillId="2" borderId="27" xfId="0" applyNumberFormat="1" applyFont="1" applyFill="1" applyBorder="1" applyAlignment="1" applyProtection="1">
      <alignment horizontal="center" vertical="center"/>
      <protection locked="0"/>
    </xf>
    <xf numFmtId="17" fontId="8" fillId="2" borderId="28" xfId="0" applyNumberFormat="1" applyFont="1" applyFill="1" applyBorder="1" applyAlignment="1" applyProtection="1">
      <alignment horizontal="center" vertical="center"/>
      <protection locked="0"/>
    </xf>
    <xf numFmtId="17" fontId="8" fillId="2" borderId="26" xfId="0" quotePrefix="1" applyNumberFormat="1" applyFont="1" applyFill="1" applyBorder="1" applyAlignment="1" applyProtection="1">
      <alignment horizontal="center" vertical="center"/>
      <protection locked="0"/>
    </xf>
    <xf numFmtId="17" fontId="8" fillId="2" borderId="27" xfId="0" quotePrefix="1" applyNumberFormat="1" applyFont="1" applyFill="1" applyBorder="1" applyAlignment="1" applyProtection="1">
      <alignment horizontal="center" vertical="center"/>
      <protection locked="0"/>
    </xf>
    <xf numFmtId="17" fontId="8" fillId="2" borderId="28" xfId="0" quotePrefix="1" applyNumberFormat="1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horizontal="center" vertical="center" wrapText="1"/>
    </xf>
    <xf numFmtId="0" fontId="5" fillId="2" borderId="3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36" xfId="0" applyFont="1" applyFill="1" applyBorder="1" applyAlignment="1" applyProtection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7" fontId="8" fillId="2" borderId="32" xfId="0" applyNumberFormat="1" applyFont="1" applyFill="1" applyBorder="1" applyAlignment="1" applyProtection="1">
      <alignment horizontal="center" vertical="center"/>
      <protection locked="0"/>
    </xf>
    <xf numFmtId="17" fontId="8" fillId="2" borderId="33" xfId="0" applyNumberFormat="1" applyFont="1" applyFill="1" applyBorder="1" applyAlignment="1" applyProtection="1">
      <alignment horizontal="center" vertical="center"/>
      <protection locked="0"/>
    </xf>
    <xf numFmtId="17" fontId="8" fillId="2" borderId="34" xfId="0" applyNumberFormat="1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top" wrapText="1"/>
      <protection locked="0"/>
    </xf>
    <xf numFmtId="0" fontId="5" fillId="2" borderId="5" xfId="0" applyFont="1" applyFill="1" applyBorder="1" applyAlignment="1" applyProtection="1">
      <alignment horizontal="center" vertical="top" wrapText="1"/>
      <protection locked="0"/>
    </xf>
    <xf numFmtId="0" fontId="5" fillId="2" borderId="7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top" wrapText="1"/>
      <protection locked="0"/>
    </xf>
    <xf numFmtId="0" fontId="5" fillId="2" borderId="37" xfId="0" applyFont="1" applyFill="1" applyBorder="1" applyAlignment="1" applyProtection="1">
      <alignment horizontal="center" vertical="center" wrapText="1"/>
    </xf>
    <xf numFmtId="0" fontId="5" fillId="2" borderId="35" xfId="0" applyFont="1" applyFill="1" applyBorder="1" applyAlignment="1" applyProtection="1">
      <alignment horizontal="center" vertical="center" wrapText="1"/>
    </xf>
    <xf numFmtId="0" fontId="5" fillId="2" borderId="38" xfId="0" applyFont="1" applyFill="1" applyBorder="1" applyAlignment="1" applyProtection="1">
      <alignment horizontal="center" vertical="center" wrapText="1"/>
    </xf>
    <xf numFmtId="0" fontId="5" fillId="2" borderId="39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 wrapText="1"/>
    </xf>
    <xf numFmtId="0" fontId="5" fillId="2" borderId="40" xfId="0" applyFont="1" applyFill="1" applyBorder="1" applyAlignment="1" applyProtection="1">
      <alignment horizontal="center" vertical="center" wrapText="1"/>
    </xf>
    <xf numFmtId="17" fontId="8" fillId="2" borderId="27" xfId="0" applyNumberFormat="1" applyFont="1" applyFill="1" applyBorder="1" applyAlignment="1" applyProtection="1">
      <alignment horizontal="center" vertical="center" wrapText="1"/>
      <protection locked="0"/>
    </xf>
    <xf numFmtId="17" fontId="8" fillId="2" borderId="28" xfId="0" applyNumberFormat="1" applyFont="1" applyFill="1" applyBorder="1" applyAlignment="1" applyProtection="1">
      <alignment horizontal="center" vertical="center" wrapText="1"/>
      <protection locked="0"/>
    </xf>
    <xf numFmtId="17" fontId="8" fillId="2" borderId="26" xfId="0" quotePrefix="1" applyNumberFormat="1" applyFont="1" applyFill="1" applyBorder="1" applyAlignment="1" applyProtection="1">
      <alignment horizontal="center" vertical="center" wrapText="1"/>
      <protection locked="0"/>
    </xf>
    <xf numFmtId="17" fontId="8" fillId="2" borderId="27" xfId="0" quotePrefix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26"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les\2020%20Revised%20PPMP\CONSOL%20at%20Home%202020\2020%20Indicative%20APP%20(2)(Post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"/>
      <sheetName val="how_to_fill_out-definitions"/>
      <sheetName val="app (2)"/>
      <sheetName val="app (Indi. Posted)(Sept. 30)"/>
      <sheetName val="app (after Indi. Posted)"/>
      <sheetName val="app (after Indi. Posted) (2)"/>
      <sheetName val="app (after Indi. Posted) (3)"/>
      <sheetName val="app (after Indi. Posted) (4)"/>
      <sheetName val="data_valid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>
        <row r="1">
          <cell r="A1" t="str">
            <v>Competitive Bidding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76"/>
  <sheetViews>
    <sheetView tabSelected="1" zoomScaleNormal="100" workbookViewId="0">
      <pane xSplit="4" ySplit="4" topLeftCell="E32" activePane="bottomRight" state="frozen"/>
      <selection pane="topRight" activeCell="D1" sqref="D1"/>
      <selection pane="bottomLeft" activeCell="A5" sqref="A5"/>
      <selection pane="bottomRight" activeCell="N43" sqref="N43"/>
    </sheetView>
  </sheetViews>
  <sheetFormatPr defaultRowHeight="36.75" customHeight="1"/>
  <cols>
    <col min="1" max="1" width="8" style="41" customWidth="1"/>
    <col min="2" max="2" width="12.125" style="50" customWidth="1"/>
    <col min="3" max="3" width="22" style="50" customWidth="1"/>
    <col min="4" max="4" width="11.5" style="52" customWidth="1"/>
    <col min="5" max="5" width="13.25" style="52" customWidth="1"/>
    <col min="6" max="6" width="10.875" style="50" customWidth="1"/>
    <col min="7" max="7" width="10" style="50" customWidth="1"/>
    <col min="8" max="9" width="9.75" style="50" customWidth="1"/>
    <col min="10" max="10" width="11.125" style="53" customWidth="1"/>
    <col min="11" max="11" width="13.875" style="54" customWidth="1"/>
    <col min="12" max="12" width="14.75" style="50" customWidth="1"/>
    <col min="13" max="13" width="9.875" style="50" customWidth="1"/>
    <col min="14" max="14" width="18.5" style="50" customWidth="1"/>
    <col min="15" max="43" width="8.375" style="50" hidden="1" customWidth="1"/>
    <col min="44" max="44" width="13.75" style="50" customWidth="1"/>
    <col min="45" max="45" width="11.625" style="50" customWidth="1"/>
    <col min="46" max="48" width="8.5" style="50" customWidth="1"/>
    <col min="49" max="49" width="10.5" style="50" customWidth="1"/>
    <col min="50" max="50" width="12.625" style="50" customWidth="1"/>
    <col min="51" max="51" width="13.625" style="50" customWidth="1"/>
    <col min="52" max="52" width="12.875" style="50" customWidth="1"/>
    <col min="53" max="53" width="10.625" style="50" customWidth="1"/>
    <col min="54" max="54" width="11.5" style="50" customWidth="1"/>
    <col min="55" max="55" width="8.5" style="50" customWidth="1"/>
    <col min="56" max="56" width="11.125" style="50" customWidth="1"/>
    <col min="57" max="57" width="8.5" style="50" customWidth="1"/>
    <col min="58" max="58" width="10.625" style="50" customWidth="1"/>
    <col min="59" max="59" width="11.625" style="50" customWidth="1"/>
    <col min="60" max="60" width="8.5" style="50" customWidth="1"/>
    <col min="61" max="61" width="11.25" style="50" customWidth="1"/>
    <col min="62" max="62" width="12.5" style="50" customWidth="1"/>
    <col min="63" max="63" width="13.25" style="50" customWidth="1"/>
    <col min="64" max="64" width="12" style="50" customWidth="1"/>
    <col min="65" max="65" width="11.875" style="50" customWidth="1"/>
    <col min="66" max="66" width="12.625" style="50" customWidth="1"/>
    <col min="67" max="67" width="8.5" style="50" customWidth="1"/>
    <col min="68" max="68" width="12.375" style="50" customWidth="1"/>
    <col min="69" max="69" width="12.625" style="50" customWidth="1"/>
    <col min="70" max="70" width="10.375" style="50" customWidth="1"/>
    <col min="71" max="71" width="11.75" style="50" customWidth="1"/>
    <col min="72" max="72" width="13.625" style="50" customWidth="1"/>
    <col min="73" max="73" width="8.5" style="50" customWidth="1"/>
    <col min="74" max="74" width="10.5" style="50" customWidth="1"/>
    <col min="75" max="257" width="8.5" style="50" customWidth="1"/>
    <col min="258" max="1024" width="10.75" customWidth="1"/>
    <col min="1025" max="1025" width="9" customWidth="1"/>
  </cols>
  <sheetData>
    <row r="1" spans="1:78" s="2" customFormat="1" ht="18">
      <c r="A1" s="1"/>
      <c r="B1" s="71" t="s">
        <v>73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3" t="s">
        <v>0</v>
      </c>
      <c r="AD1" s="4"/>
      <c r="AE1" s="4"/>
      <c r="AF1" s="4"/>
      <c r="AG1" s="4"/>
    </row>
    <row r="2" spans="1:78" s="7" customFormat="1" ht="18" customHeight="1" thickBot="1">
      <c r="A2" s="5"/>
      <c r="B2" s="72" t="s">
        <v>74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AD2" s="6"/>
      <c r="AE2" s="6"/>
      <c r="AF2" s="6"/>
      <c r="AG2" s="6"/>
    </row>
    <row r="3" spans="1:78" s="9" customFormat="1" ht="18" customHeight="1" thickBot="1">
      <c r="A3" s="8"/>
      <c r="B3" s="84" t="s">
        <v>1</v>
      </c>
      <c r="C3" s="86" t="s">
        <v>2</v>
      </c>
      <c r="D3" s="86" t="s">
        <v>3</v>
      </c>
      <c r="E3" s="88" t="s">
        <v>4</v>
      </c>
      <c r="F3" s="100" t="s">
        <v>5</v>
      </c>
      <c r="G3" s="101"/>
      <c r="H3" s="101"/>
      <c r="I3" s="102"/>
      <c r="J3" s="82" t="s">
        <v>6</v>
      </c>
      <c r="K3" s="96" t="s">
        <v>7</v>
      </c>
      <c r="L3" s="96"/>
      <c r="M3" s="96"/>
      <c r="N3" s="97" t="s">
        <v>8</v>
      </c>
      <c r="O3" s="99" t="s">
        <v>3</v>
      </c>
      <c r="P3" s="94" t="s">
        <v>4</v>
      </c>
      <c r="Q3" s="93" t="s">
        <v>5</v>
      </c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4" t="s">
        <v>6</v>
      </c>
      <c r="AD3" s="93" t="s">
        <v>9</v>
      </c>
      <c r="AE3" s="93"/>
      <c r="AF3" s="93"/>
      <c r="AG3" s="94" t="s">
        <v>10</v>
      </c>
      <c r="AH3" s="93" t="s">
        <v>11</v>
      </c>
      <c r="AI3" s="93"/>
      <c r="AJ3" s="93"/>
      <c r="AK3" s="93"/>
      <c r="AL3" s="93"/>
      <c r="AM3" s="93"/>
      <c r="AN3" s="93"/>
      <c r="AO3" s="93"/>
      <c r="AP3" s="93"/>
      <c r="AQ3" s="95" t="s">
        <v>12</v>
      </c>
    </row>
    <row r="4" spans="1:78" s="17" customFormat="1" ht="35.25" thickTop="1" thickBot="1">
      <c r="A4" s="10"/>
      <c r="B4" s="85"/>
      <c r="C4" s="87"/>
      <c r="D4" s="87"/>
      <c r="E4" s="89"/>
      <c r="F4" s="103"/>
      <c r="G4" s="104"/>
      <c r="H4" s="104"/>
      <c r="I4" s="105"/>
      <c r="J4" s="83"/>
      <c r="K4" s="70" t="s">
        <v>14</v>
      </c>
      <c r="L4" s="69" t="s">
        <v>15</v>
      </c>
      <c r="M4" s="69" t="s">
        <v>16</v>
      </c>
      <c r="N4" s="98"/>
      <c r="O4" s="99"/>
      <c r="P4" s="94"/>
      <c r="Q4" s="11" t="s">
        <v>17</v>
      </c>
      <c r="R4" s="12" t="s">
        <v>18</v>
      </c>
      <c r="S4" s="13" t="s">
        <v>19</v>
      </c>
      <c r="T4" s="13" t="s">
        <v>20</v>
      </c>
      <c r="U4" s="13" t="s">
        <v>21</v>
      </c>
      <c r="V4" s="13" t="s">
        <v>22</v>
      </c>
      <c r="W4" s="13" t="s">
        <v>23</v>
      </c>
      <c r="X4" s="13" t="s">
        <v>24</v>
      </c>
      <c r="Y4" s="13" t="s">
        <v>13</v>
      </c>
      <c r="Z4" s="13" t="s">
        <v>25</v>
      </c>
      <c r="AA4" s="13" t="s">
        <v>26</v>
      </c>
      <c r="AB4" s="13" t="s">
        <v>27</v>
      </c>
      <c r="AC4" s="94"/>
      <c r="AD4" s="14" t="s">
        <v>14</v>
      </c>
      <c r="AE4" s="15" t="s">
        <v>15</v>
      </c>
      <c r="AF4" s="16" t="s">
        <v>16</v>
      </c>
      <c r="AG4" s="94"/>
      <c r="AH4" s="12" t="s">
        <v>28</v>
      </c>
      <c r="AI4" s="13" t="s">
        <v>19</v>
      </c>
      <c r="AJ4" s="13" t="s">
        <v>20</v>
      </c>
      <c r="AK4" s="13" t="s">
        <v>21</v>
      </c>
      <c r="AL4" s="13" t="s">
        <v>22</v>
      </c>
      <c r="AM4" s="13" t="s">
        <v>23</v>
      </c>
      <c r="AN4" s="13" t="s">
        <v>24</v>
      </c>
      <c r="AO4" s="13" t="s">
        <v>13</v>
      </c>
      <c r="AP4" s="13" t="s">
        <v>26</v>
      </c>
      <c r="AQ4" s="95"/>
    </row>
    <row r="5" spans="1:78" s="7" customFormat="1" ht="22.5">
      <c r="A5" s="5"/>
      <c r="B5" s="18" t="s">
        <v>29</v>
      </c>
      <c r="C5" s="19" t="s">
        <v>134</v>
      </c>
      <c r="D5" s="20" t="s">
        <v>94</v>
      </c>
      <c r="E5" s="20" t="s">
        <v>67</v>
      </c>
      <c r="F5" s="90" t="s">
        <v>93</v>
      </c>
      <c r="G5" s="91"/>
      <c r="H5" s="91"/>
      <c r="I5" s="92"/>
      <c r="J5" s="21" t="s">
        <v>30</v>
      </c>
      <c r="K5" s="22">
        <f>SUM(AR5)</f>
        <v>221500</v>
      </c>
      <c r="L5" s="23">
        <f t="shared" ref="L5:L34" si="0">K5</f>
        <v>221500</v>
      </c>
      <c r="M5" s="24" t="s">
        <v>31</v>
      </c>
      <c r="N5" s="24" t="s">
        <v>31</v>
      </c>
      <c r="O5" s="26"/>
      <c r="P5" s="27"/>
      <c r="Q5" s="27"/>
      <c r="R5" s="27"/>
      <c r="S5" s="27"/>
      <c r="T5" s="27"/>
      <c r="U5" s="27"/>
      <c r="V5" s="27"/>
      <c r="W5" s="28"/>
      <c r="X5" s="27"/>
      <c r="Y5" s="27"/>
      <c r="Z5" s="27"/>
      <c r="AA5" s="27"/>
      <c r="AB5" s="27"/>
      <c r="AC5" s="29"/>
      <c r="AD5" s="30"/>
      <c r="AE5" s="30"/>
      <c r="AF5" s="31"/>
      <c r="AG5" s="30"/>
      <c r="AH5" s="27"/>
      <c r="AI5" s="27"/>
      <c r="AJ5" s="27"/>
      <c r="AK5" s="27"/>
      <c r="AL5" s="27"/>
      <c r="AM5" s="27"/>
      <c r="AN5" s="27"/>
      <c r="AO5" s="27"/>
      <c r="AP5" s="29"/>
      <c r="AQ5" s="32"/>
      <c r="AR5" s="67">
        <f>SUM(10000+30000+181500)</f>
        <v>221500</v>
      </c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</row>
    <row r="6" spans="1:78" s="7" customFormat="1" ht="33.75">
      <c r="A6" s="5"/>
      <c r="B6" s="18">
        <v>5029902000</v>
      </c>
      <c r="C6" s="19" t="s">
        <v>69</v>
      </c>
      <c r="D6" s="20" t="s">
        <v>92</v>
      </c>
      <c r="E6" s="20" t="s">
        <v>67</v>
      </c>
      <c r="F6" s="73" t="s">
        <v>71</v>
      </c>
      <c r="G6" s="74"/>
      <c r="H6" s="74"/>
      <c r="I6" s="75"/>
      <c r="J6" s="21" t="s">
        <v>30</v>
      </c>
      <c r="K6" s="22">
        <f>SUM(AR6)</f>
        <v>2256500</v>
      </c>
      <c r="L6" s="38">
        <f>SUM(K6)</f>
        <v>2256500</v>
      </c>
      <c r="M6" s="24" t="s">
        <v>31</v>
      </c>
      <c r="N6" s="24" t="s">
        <v>31</v>
      </c>
      <c r="O6" s="26"/>
      <c r="P6" s="27"/>
      <c r="Q6" s="27"/>
      <c r="R6" s="27"/>
      <c r="S6" s="27"/>
      <c r="T6" s="27"/>
      <c r="U6" s="27"/>
      <c r="V6" s="27"/>
      <c r="W6" s="28"/>
      <c r="X6" s="27"/>
      <c r="Y6" s="27"/>
      <c r="Z6" s="27"/>
      <c r="AA6" s="27"/>
      <c r="AB6" s="27"/>
      <c r="AC6" s="29"/>
      <c r="AD6" s="30"/>
      <c r="AE6" s="30"/>
      <c r="AF6" s="31"/>
      <c r="AG6" s="30"/>
      <c r="AH6" s="27"/>
      <c r="AI6" s="27"/>
      <c r="AJ6" s="27"/>
      <c r="AK6" s="27"/>
      <c r="AL6" s="27"/>
      <c r="AM6" s="27"/>
      <c r="AN6" s="27"/>
      <c r="AO6" s="27"/>
      <c r="AP6" s="29"/>
      <c r="AQ6" s="32"/>
      <c r="AR6" s="67">
        <f>SUM(3500+58000+356000+465000+1250000+124000)</f>
        <v>2256500</v>
      </c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</row>
    <row r="7" spans="1:78" s="7" customFormat="1" ht="22.5">
      <c r="A7" s="5"/>
      <c r="B7" s="33">
        <v>50203990</v>
      </c>
      <c r="C7" s="34" t="s">
        <v>124</v>
      </c>
      <c r="D7" s="35" t="s">
        <v>32</v>
      </c>
      <c r="E7" s="35" t="s">
        <v>67</v>
      </c>
      <c r="F7" s="79" t="s">
        <v>72</v>
      </c>
      <c r="G7" s="77"/>
      <c r="H7" s="77"/>
      <c r="I7" s="78"/>
      <c r="J7" s="36" t="s">
        <v>30</v>
      </c>
      <c r="K7" s="37">
        <f>SUM(AR7)</f>
        <v>409164.85</v>
      </c>
      <c r="L7" s="38">
        <f t="shared" si="0"/>
        <v>409164.85</v>
      </c>
      <c r="M7" s="24" t="s">
        <v>31</v>
      </c>
      <c r="N7" s="24" t="s">
        <v>31</v>
      </c>
      <c r="O7" s="26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9"/>
      <c r="AD7" s="30"/>
      <c r="AE7" s="30"/>
      <c r="AF7" s="31"/>
      <c r="AG7" s="30"/>
      <c r="AH7" s="27"/>
      <c r="AI7" s="27"/>
      <c r="AJ7" s="27"/>
      <c r="AK7" s="27"/>
      <c r="AL7" s="27"/>
      <c r="AM7" s="27"/>
      <c r="AN7" s="27"/>
      <c r="AO7" s="27"/>
      <c r="AP7" s="29"/>
      <c r="AQ7" s="32"/>
      <c r="AR7" s="67">
        <v>409164.85</v>
      </c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</row>
    <row r="8" spans="1:78" s="7" customFormat="1" ht="22.5">
      <c r="A8" s="5"/>
      <c r="B8" s="33">
        <v>50299990</v>
      </c>
      <c r="C8" s="34" t="s">
        <v>33</v>
      </c>
      <c r="D8" s="35" t="s">
        <v>32</v>
      </c>
      <c r="E8" s="35" t="s">
        <v>67</v>
      </c>
      <c r="F8" s="79" t="s">
        <v>127</v>
      </c>
      <c r="G8" s="80"/>
      <c r="H8" s="80"/>
      <c r="I8" s="81"/>
      <c r="J8" s="36" t="s">
        <v>30</v>
      </c>
      <c r="K8" s="37">
        <f t="shared" ref="K8:K16" si="1">SUM(AR8)</f>
        <v>276000</v>
      </c>
      <c r="L8" s="38">
        <f t="shared" si="0"/>
        <v>276000</v>
      </c>
      <c r="M8" s="24" t="s">
        <v>31</v>
      </c>
      <c r="N8" s="24" t="s">
        <v>31</v>
      </c>
      <c r="O8" s="26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9"/>
      <c r="AD8" s="30"/>
      <c r="AE8" s="30"/>
      <c r="AF8" s="31"/>
      <c r="AG8" s="30"/>
      <c r="AH8" s="27"/>
      <c r="AI8" s="27"/>
      <c r="AJ8" s="27"/>
      <c r="AK8" s="27"/>
      <c r="AL8" s="27"/>
      <c r="AM8" s="27"/>
      <c r="AN8" s="27"/>
      <c r="AO8" s="27"/>
      <c r="AP8" s="29"/>
      <c r="AQ8" s="32"/>
      <c r="AR8" s="67">
        <f>SUM(92400+183600)</f>
        <v>276000</v>
      </c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</row>
    <row r="9" spans="1:78" s="7" customFormat="1" ht="80.25" customHeight="1">
      <c r="A9" s="5"/>
      <c r="B9" s="33">
        <v>50205020</v>
      </c>
      <c r="C9" s="34" t="s">
        <v>34</v>
      </c>
      <c r="D9" s="35" t="s">
        <v>62</v>
      </c>
      <c r="E9" s="35" t="s">
        <v>66</v>
      </c>
      <c r="F9" s="76" t="s">
        <v>71</v>
      </c>
      <c r="G9" s="77"/>
      <c r="H9" s="77"/>
      <c r="I9" s="78"/>
      <c r="J9" s="36" t="s">
        <v>30</v>
      </c>
      <c r="K9" s="37">
        <f t="shared" si="1"/>
        <v>22800</v>
      </c>
      <c r="L9" s="38">
        <f t="shared" si="0"/>
        <v>22800</v>
      </c>
      <c r="M9" s="24" t="s">
        <v>31</v>
      </c>
      <c r="N9" s="24" t="s">
        <v>31</v>
      </c>
      <c r="O9" s="26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9"/>
      <c r="AD9" s="30"/>
      <c r="AE9" s="30"/>
      <c r="AF9" s="31"/>
      <c r="AG9" s="30"/>
      <c r="AH9" s="27"/>
      <c r="AI9" s="27"/>
      <c r="AJ9" s="27"/>
      <c r="AK9" s="27"/>
      <c r="AL9" s="27"/>
      <c r="AM9" s="27"/>
      <c r="AN9" s="27"/>
      <c r="AO9" s="27"/>
      <c r="AP9" s="29"/>
      <c r="AQ9" s="32"/>
      <c r="AR9" s="67">
        <f>SUM(10800+12000)</f>
        <v>22800</v>
      </c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</row>
    <row r="10" spans="1:78" s="7" customFormat="1" ht="45">
      <c r="A10" s="5"/>
      <c r="B10" s="33">
        <v>50204010</v>
      </c>
      <c r="C10" s="34" t="s">
        <v>35</v>
      </c>
      <c r="D10" s="35" t="s">
        <v>112</v>
      </c>
      <c r="E10" s="35" t="s">
        <v>67</v>
      </c>
      <c r="F10" s="73" t="s">
        <v>123</v>
      </c>
      <c r="G10" s="74"/>
      <c r="H10" s="74"/>
      <c r="I10" s="75"/>
      <c r="J10" s="36" t="s">
        <v>30</v>
      </c>
      <c r="K10" s="37">
        <f t="shared" si="1"/>
        <v>399800</v>
      </c>
      <c r="L10" s="38">
        <f>SUM(AX10)</f>
        <v>0</v>
      </c>
      <c r="M10" s="24" t="s">
        <v>31</v>
      </c>
      <c r="N10" s="24" t="s">
        <v>31</v>
      </c>
      <c r="O10" s="26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9"/>
      <c r="AD10" s="30"/>
      <c r="AE10" s="30"/>
      <c r="AF10" s="31"/>
      <c r="AG10" s="30"/>
      <c r="AH10" s="27"/>
      <c r="AI10" s="27"/>
      <c r="AJ10" s="27"/>
      <c r="AK10" s="27"/>
      <c r="AL10" s="27"/>
      <c r="AM10" s="27"/>
      <c r="AN10" s="27"/>
      <c r="AO10" s="27"/>
      <c r="AP10" s="29"/>
      <c r="AQ10" s="32"/>
      <c r="AR10" s="67">
        <f>SUM(252000+110000+37800)</f>
        <v>399800</v>
      </c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</row>
    <row r="11" spans="1:78" s="7" customFormat="1" ht="67.5">
      <c r="A11" s="5"/>
      <c r="B11" s="33" t="s">
        <v>36</v>
      </c>
      <c r="C11" s="34" t="s">
        <v>37</v>
      </c>
      <c r="D11" s="35" t="s">
        <v>121</v>
      </c>
      <c r="E11" s="35" t="s">
        <v>107</v>
      </c>
      <c r="F11" s="73" t="s">
        <v>122</v>
      </c>
      <c r="G11" s="74"/>
      <c r="H11" s="74"/>
      <c r="I11" s="75"/>
      <c r="J11" s="36" t="s">
        <v>30</v>
      </c>
      <c r="K11" s="37">
        <f t="shared" si="1"/>
        <v>241444581.05000001</v>
      </c>
      <c r="L11" s="38">
        <f t="shared" si="0"/>
        <v>241444581.05000001</v>
      </c>
      <c r="M11" s="24" t="s">
        <v>31</v>
      </c>
      <c r="N11" s="24" t="s">
        <v>31</v>
      </c>
      <c r="O11" s="26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9"/>
      <c r="AD11" s="30"/>
      <c r="AE11" s="30"/>
      <c r="AF11" s="31"/>
      <c r="AG11" s="30"/>
      <c r="AH11" s="27"/>
      <c r="AI11" s="27"/>
      <c r="AJ11" s="27"/>
      <c r="AK11" s="27"/>
      <c r="AL11" s="27"/>
      <c r="AM11" s="27"/>
      <c r="AN11" s="27"/>
      <c r="AO11" s="27"/>
      <c r="AP11" s="29"/>
      <c r="AQ11" s="32"/>
      <c r="AR11" s="67">
        <f>SUM(40465348.8+123450+199363200+377911.75+1114670.5)</f>
        <v>241444581.05000001</v>
      </c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s="7" customFormat="1" ht="78" customHeight="1">
      <c r="A12" s="5"/>
      <c r="B12" s="33">
        <v>50203090</v>
      </c>
      <c r="C12" s="34" t="s">
        <v>38</v>
      </c>
      <c r="D12" s="35" t="s">
        <v>111</v>
      </c>
      <c r="E12" s="35" t="s">
        <v>67</v>
      </c>
      <c r="F12" s="73" t="s">
        <v>71</v>
      </c>
      <c r="G12" s="74"/>
      <c r="H12" s="74"/>
      <c r="I12" s="75"/>
      <c r="J12" s="36" t="s">
        <v>30</v>
      </c>
      <c r="K12" s="37">
        <f t="shared" si="1"/>
        <v>1913647.52</v>
      </c>
      <c r="L12" s="38">
        <f t="shared" si="0"/>
        <v>1913647.52</v>
      </c>
      <c r="M12" s="24" t="s">
        <v>31</v>
      </c>
      <c r="N12" s="24" t="s">
        <v>31</v>
      </c>
      <c r="O12" s="26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9"/>
      <c r="AD12" s="30"/>
      <c r="AE12" s="30"/>
      <c r="AF12" s="31"/>
      <c r="AG12" s="30"/>
      <c r="AH12" s="27"/>
      <c r="AI12" s="27"/>
      <c r="AJ12" s="27"/>
      <c r="AK12" s="27"/>
      <c r="AL12" s="27"/>
      <c r="AM12" s="27"/>
      <c r="AN12" s="27"/>
      <c r="AO12" s="27"/>
      <c r="AP12" s="29"/>
      <c r="AQ12" s="32"/>
      <c r="AR12" s="67">
        <f>SUM(990052+50000+49995.52+170000+100000+180000+213600+160000)</f>
        <v>1913647.52</v>
      </c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s="7" customFormat="1" ht="22.5">
      <c r="A13" s="5"/>
      <c r="B13" s="33">
        <v>50203990</v>
      </c>
      <c r="C13" s="34" t="s">
        <v>39</v>
      </c>
      <c r="D13" s="35" t="s">
        <v>63</v>
      </c>
      <c r="E13" s="35" t="s">
        <v>67</v>
      </c>
      <c r="F13" s="79" t="s">
        <v>72</v>
      </c>
      <c r="G13" s="80"/>
      <c r="H13" s="80"/>
      <c r="I13" s="81"/>
      <c r="J13" s="36" t="s">
        <v>30</v>
      </c>
      <c r="K13" s="37">
        <f t="shared" si="1"/>
        <v>142554.5</v>
      </c>
      <c r="L13" s="38">
        <f t="shared" si="0"/>
        <v>142554.5</v>
      </c>
      <c r="M13" s="24" t="s">
        <v>31</v>
      </c>
      <c r="N13" s="24" t="s">
        <v>31</v>
      </c>
      <c r="O13" s="26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9"/>
      <c r="AD13" s="30"/>
      <c r="AE13" s="30"/>
      <c r="AF13" s="31"/>
      <c r="AG13" s="30"/>
      <c r="AH13" s="27"/>
      <c r="AI13" s="27"/>
      <c r="AJ13" s="27"/>
      <c r="AK13" s="27"/>
      <c r="AL13" s="27"/>
      <c r="AM13" s="27"/>
      <c r="AN13" s="27"/>
      <c r="AO13" s="27"/>
      <c r="AP13" s="29"/>
      <c r="AQ13" s="32"/>
      <c r="AR13" s="67">
        <v>142554.5</v>
      </c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</row>
    <row r="14" spans="1:78" s="7" customFormat="1" ht="69.75" customHeight="1">
      <c r="A14" s="5"/>
      <c r="B14" s="33" t="s">
        <v>40</v>
      </c>
      <c r="C14" s="34" t="s">
        <v>41</v>
      </c>
      <c r="D14" s="35" t="s">
        <v>78</v>
      </c>
      <c r="E14" s="35" t="s">
        <v>67</v>
      </c>
      <c r="F14" s="79" t="s">
        <v>106</v>
      </c>
      <c r="G14" s="80"/>
      <c r="H14" s="80"/>
      <c r="I14" s="81"/>
      <c r="J14" s="36" t="s">
        <v>30</v>
      </c>
      <c r="K14" s="37">
        <f t="shared" si="1"/>
        <v>299598.06</v>
      </c>
      <c r="L14" s="38">
        <f t="shared" si="0"/>
        <v>299598.06</v>
      </c>
      <c r="M14" s="24" t="s">
        <v>79</v>
      </c>
      <c r="N14" s="24" t="s">
        <v>79</v>
      </c>
      <c r="O14" s="26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9"/>
      <c r="AD14" s="30"/>
      <c r="AE14" s="30"/>
      <c r="AF14" s="31"/>
      <c r="AG14" s="30"/>
      <c r="AH14" s="27"/>
      <c r="AI14" s="27"/>
      <c r="AJ14" s="27"/>
      <c r="AK14" s="27"/>
      <c r="AL14" s="27"/>
      <c r="AM14" s="27"/>
      <c r="AN14" s="27"/>
      <c r="AO14" s="27"/>
      <c r="AP14" s="29"/>
      <c r="AQ14" s="32"/>
      <c r="AR14" s="67">
        <f>SUM(6265+75000+218333.06)</f>
        <v>299598.06</v>
      </c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</row>
    <row r="15" spans="1:78" s="7" customFormat="1" ht="22.5">
      <c r="A15" s="5"/>
      <c r="B15" s="33">
        <v>50299040</v>
      </c>
      <c r="C15" s="34" t="s">
        <v>42</v>
      </c>
      <c r="D15" s="35" t="s">
        <v>43</v>
      </c>
      <c r="E15" s="35" t="s">
        <v>66</v>
      </c>
      <c r="F15" s="76" t="s">
        <v>75</v>
      </c>
      <c r="G15" s="77"/>
      <c r="H15" s="77"/>
      <c r="I15" s="78"/>
      <c r="J15" s="36" t="s">
        <v>30</v>
      </c>
      <c r="K15" s="37">
        <f t="shared" si="1"/>
        <v>500000</v>
      </c>
      <c r="L15" s="38">
        <f t="shared" si="0"/>
        <v>500000</v>
      </c>
      <c r="M15" s="24" t="s">
        <v>31</v>
      </c>
      <c r="N15" s="24" t="s">
        <v>31</v>
      </c>
      <c r="O15" s="26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9"/>
      <c r="AD15" s="30"/>
      <c r="AE15" s="30"/>
      <c r="AF15" s="31"/>
      <c r="AG15" s="30"/>
      <c r="AH15" s="27"/>
      <c r="AI15" s="27"/>
      <c r="AJ15" s="27"/>
      <c r="AK15" s="27"/>
      <c r="AL15" s="27"/>
      <c r="AM15" s="27"/>
      <c r="AN15" s="27"/>
      <c r="AO15" s="27"/>
      <c r="AP15" s="29"/>
      <c r="AQ15" s="32"/>
      <c r="AR15" s="67">
        <v>500000</v>
      </c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</row>
    <row r="16" spans="1:78" s="7" customFormat="1" ht="48" customHeight="1">
      <c r="A16" s="5"/>
      <c r="B16" s="33">
        <v>50299990</v>
      </c>
      <c r="C16" s="34" t="s">
        <v>119</v>
      </c>
      <c r="D16" s="35" t="s">
        <v>120</v>
      </c>
      <c r="E16" s="35" t="s">
        <v>125</v>
      </c>
      <c r="F16" s="79" t="s">
        <v>129</v>
      </c>
      <c r="G16" s="77"/>
      <c r="H16" s="77"/>
      <c r="I16" s="78"/>
      <c r="J16" s="36" t="s">
        <v>30</v>
      </c>
      <c r="K16" s="37">
        <f t="shared" si="1"/>
        <v>562100</v>
      </c>
      <c r="L16" s="40">
        <f t="shared" si="0"/>
        <v>562100</v>
      </c>
      <c r="M16" s="24" t="s">
        <v>31</v>
      </c>
      <c r="N16" s="24" t="s">
        <v>31</v>
      </c>
      <c r="O16" s="26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9"/>
      <c r="AD16" s="30"/>
      <c r="AE16" s="30"/>
      <c r="AF16" s="31"/>
      <c r="AG16" s="30"/>
      <c r="AH16" s="27"/>
      <c r="AI16" s="27"/>
      <c r="AJ16" s="27"/>
      <c r="AK16" s="27"/>
      <c r="AL16" s="27"/>
      <c r="AM16" s="27"/>
      <c r="AN16" s="27"/>
      <c r="AO16" s="27"/>
      <c r="AP16" s="29"/>
      <c r="AQ16" s="32"/>
      <c r="AR16" s="67">
        <f>SUM(500000+12600+49500)</f>
        <v>562100</v>
      </c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</row>
    <row r="17" spans="1:78" s="7" customFormat="1" ht="33.75">
      <c r="A17" s="5"/>
      <c r="B17" s="33">
        <v>50203990</v>
      </c>
      <c r="C17" s="34" t="s">
        <v>44</v>
      </c>
      <c r="D17" s="35" t="s">
        <v>63</v>
      </c>
      <c r="E17" s="35" t="s">
        <v>125</v>
      </c>
      <c r="F17" s="73" t="s">
        <v>70</v>
      </c>
      <c r="G17" s="74"/>
      <c r="H17" s="74"/>
      <c r="I17" s="75"/>
      <c r="J17" s="36" t="s">
        <v>30</v>
      </c>
      <c r="K17" s="37">
        <f>SUM(AR17)</f>
        <v>155838.64000000001</v>
      </c>
      <c r="L17" s="40">
        <f t="shared" si="0"/>
        <v>155838.64000000001</v>
      </c>
      <c r="M17" s="24" t="s">
        <v>31</v>
      </c>
      <c r="N17" s="24" t="s">
        <v>31</v>
      </c>
      <c r="O17" s="26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9"/>
      <c r="AD17" s="30"/>
      <c r="AE17" s="30"/>
      <c r="AF17" s="31"/>
      <c r="AG17" s="30"/>
      <c r="AH17" s="27"/>
      <c r="AI17" s="27"/>
      <c r="AJ17" s="27"/>
      <c r="AK17" s="27"/>
      <c r="AL17" s="27"/>
      <c r="AM17" s="27"/>
      <c r="AN17" s="27"/>
      <c r="AO17" s="27"/>
      <c r="AP17" s="29"/>
      <c r="AQ17" s="32"/>
      <c r="AR17" s="67">
        <f>SUM(60123.54+43092.6+52622.5)</f>
        <v>155838.64000000001</v>
      </c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</row>
    <row r="18" spans="1:78" s="7" customFormat="1" ht="45">
      <c r="A18" s="5"/>
      <c r="B18" s="33">
        <v>50203070</v>
      </c>
      <c r="C18" s="34" t="s">
        <v>45</v>
      </c>
      <c r="D18" s="35" t="s">
        <v>113</v>
      </c>
      <c r="E18" s="35" t="s">
        <v>66</v>
      </c>
      <c r="F18" s="73" t="s">
        <v>77</v>
      </c>
      <c r="G18" s="74"/>
      <c r="H18" s="74"/>
      <c r="I18" s="75"/>
      <c r="J18" s="36" t="s">
        <v>30</v>
      </c>
      <c r="K18" s="37">
        <f>SUM(AR18)</f>
        <v>338331.5</v>
      </c>
      <c r="L18" s="40">
        <f t="shared" si="0"/>
        <v>338331.5</v>
      </c>
      <c r="M18" s="24" t="s">
        <v>31</v>
      </c>
      <c r="N18" s="24" t="s">
        <v>31</v>
      </c>
      <c r="O18" s="26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9"/>
      <c r="AD18" s="30"/>
      <c r="AE18" s="30"/>
      <c r="AF18" s="31"/>
      <c r="AG18" s="30"/>
      <c r="AH18" s="27"/>
      <c r="AI18" s="27"/>
      <c r="AJ18" s="27"/>
      <c r="AK18" s="27"/>
      <c r="AL18" s="27"/>
      <c r="AM18" s="27"/>
      <c r="AN18" s="27"/>
      <c r="AO18" s="27"/>
      <c r="AP18" s="29"/>
      <c r="AQ18" s="32"/>
      <c r="AR18" s="67">
        <f>SUM(37617.5+13750+83614+3350+200000)</f>
        <v>338331.5</v>
      </c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</row>
    <row r="19" spans="1:78" s="7" customFormat="1" ht="72" customHeight="1">
      <c r="A19" s="5"/>
      <c r="B19" s="33">
        <v>50203990</v>
      </c>
      <c r="C19" s="34" t="s">
        <v>46</v>
      </c>
      <c r="D19" s="35" t="s">
        <v>43</v>
      </c>
      <c r="E19" s="39" t="s">
        <v>66</v>
      </c>
      <c r="F19" s="79" t="s">
        <v>80</v>
      </c>
      <c r="G19" s="77"/>
      <c r="H19" s="77"/>
      <c r="I19" s="78"/>
      <c r="J19" s="36" t="s">
        <v>30</v>
      </c>
      <c r="K19" s="37">
        <f>SUM(AR19)</f>
        <v>25000</v>
      </c>
      <c r="L19" s="40">
        <f t="shared" si="0"/>
        <v>25000</v>
      </c>
      <c r="M19" s="24" t="s">
        <v>31</v>
      </c>
      <c r="N19" s="24" t="s">
        <v>31</v>
      </c>
      <c r="O19" s="26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9"/>
      <c r="AD19" s="30"/>
      <c r="AE19" s="30"/>
      <c r="AF19" s="31"/>
      <c r="AG19" s="30"/>
      <c r="AH19" s="27"/>
      <c r="AI19" s="27"/>
      <c r="AJ19" s="27"/>
      <c r="AK19" s="27"/>
      <c r="AL19" s="27"/>
      <c r="AM19" s="27"/>
      <c r="AN19" s="27"/>
      <c r="AO19" s="27"/>
      <c r="AP19" s="29"/>
      <c r="AQ19" s="32"/>
      <c r="AR19" s="67">
        <v>25000</v>
      </c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</row>
    <row r="20" spans="1:78" s="7" customFormat="1" ht="81" customHeight="1">
      <c r="A20" s="5"/>
      <c r="B20" s="33">
        <v>50203010</v>
      </c>
      <c r="C20" s="34" t="s">
        <v>87</v>
      </c>
      <c r="D20" s="35" t="s">
        <v>85</v>
      </c>
      <c r="E20" s="35" t="s">
        <v>86</v>
      </c>
      <c r="F20" s="76" t="s">
        <v>88</v>
      </c>
      <c r="G20" s="77"/>
      <c r="H20" s="77"/>
      <c r="I20" s="78"/>
      <c r="J20" s="36" t="s">
        <v>30</v>
      </c>
      <c r="K20" s="37">
        <f>AR20</f>
        <v>528817</v>
      </c>
      <c r="L20" s="40">
        <f t="shared" si="0"/>
        <v>528817</v>
      </c>
      <c r="M20" s="24" t="s">
        <v>31</v>
      </c>
      <c r="N20" s="24" t="s">
        <v>31</v>
      </c>
      <c r="O20" s="26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9"/>
      <c r="AD20" s="30"/>
      <c r="AE20" s="30"/>
      <c r="AF20" s="31"/>
      <c r="AG20" s="30"/>
      <c r="AH20" s="27"/>
      <c r="AI20" s="27"/>
      <c r="AJ20" s="27"/>
      <c r="AK20" s="27"/>
      <c r="AL20" s="27"/>
      <c r="AM20" s="27"/>
      <c r="AN20" s="27"/>
      <c r="AO20" s="27"/>
      <c r="AP20" s="29"/>
      <c r="AQ20" s="32"/>
      <c r="AR20" s="67">
        <f>SUM(63000+455817+10000)</f>
        <v>528817</v>
      </c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</row>
    <row r="21" spans="1:78" s="7" customFormat="1" ht="67.5">
      <c r="A21" s="5"/>
      <c r="B21" s="33">
        <v>50299010</v>
      </c>
      <c r="C21" s="34" t="s">
        <v>47</v>
      </c>
      <c r="D21" s="35" t="s">
        <v>126</v>
      </c>
      <c r="E21" s="35" t="s">
        <v>76</v>
      </c>
      <c r="F21" s="73" t="s">
        <v>118</v>
      </c>
      <c r="G21" s="74"/>
      <c r="H21" s="74"/>
      <c r="I21" s="75"/>
      <c r="J21" s="36" t="s">
        <v>30</v>
      </c>
      <c r="K21" s="37">
        <f t="shared" ref="K21:K32" si="2">SUM(AR21)</f>
        <v>4349583</v>
      </c>
      <c r="L21" s="40">
        <f>K21</f>
        <v>4349583</v>
      </c>
      <c r="M21" s="24" t="s">
        <v>31</v>
      </c>
      <c r="N21" s="24" t="s">
        <v>31</v>
      </c>
      <c r="O21" s="26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9"/>
      <c r="AD21" s="30"/>
      <c r="AE21" s="30"/>
      <c r="AF21" s="31"/>
      <c r="AG21" s="30"/>
      <c r="AH21" s="27"/>
      <c r="AI21" s="27"/>
      <c r="AJ21" s="27"/>
      <c r="AK21" s="27"/>
      <c r="AL21" s="27"/>
      <c r="AM21" s="27"/>
      <c r="AN21" s="27"/>
      <c r="AO21" s="27"/>
      <c r="AP21" s="29"/>
      <c r="AQ21" s="32"/>
      <c r="AR21" s="67">
        <f>SUM(46450+2450+28000+16000+337450+1850000+35000+40000+256000+7500+162500+322500+1044183+4200+128000+69350)</f>
        <v>4349583</v>
      </c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</row>
    <row r="22" spans="1:78" s="7" customFormat="1" ht="57" customHeight="1">
      <c r="A22" s="5"/>
      <c r="B22" s="33">
        <v>50299050</v>
      </c>
      <c r="C22" s="34" t="s">
        <v>89</v>
      </c>
      <c r="D22" s="39" t="s">
        <v>91</v>
      </c>
      <c r="E22" s="39" t="s">
        <v>68</v>
      </c>
      <c r="F22" s="73" t="s">
        <v>71</v>
      </c>
      <c r="G22" s="74"/>
      <c r="H22" s="74"/>
      <c r="I22" s="75"/>
      <c r="J22" s="36" t="s">
        <v>30</v>
      </c>
      <c r="K22" s="37">
        <f t="shared" si="2"/>
        <v>4340000</v>
      </c>
      <c r="L22" s="40">
        <f t="shared" si="0"/>
        <v>4340000</v>
      </c>
      <c r="M22" s="24" t="s">
        <v>31</v>
      </c>
      <c r="N22" s="24" t="s">
        <v>31</v>
      </c>
      <c r="O22" s="26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9"/>
      <c r="AD22" s="30"/>
      <c r="AE22" s="30"/>
      <c r="AF22" s="31"/>
      <c r="AG22" s="30"/>
      <c r="AH22" s="27"/>
      <c r="AI22" s="27"/>
      <c r="AJ22" s="27"/>
      <c r="AK22" s="27"/>
      <c r="AL22" s="27"/>
      <c r="AM22" s="27"/>
      <c r="AN22" s="27"/>
      <c r="AO22" s="27"/>
      <c r="AP22" s="29"/>
      <c r="AQ22" s="32"/>
      <c r="AR22" s="67">
        <f>SUM(3300000+180000+140000+240000+480000)</f>
        <v>4340000</v>
      </c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</row>
    <row r="23" spans="1:78" s="7" customFormat="1" ht="57" customHeight="1">
      <c r="A23" s="5"/>
      <c r="B23" s="33">
        <v>50213060</v>
      </c>
      <c r="C23" s="34" t="s">
        <v>48</v>
      </c>
      <c r="D23" s="35" t="s">
        <v>109</v>
      </c>
      <c r="E23" s="35" t="s">
        <v>81</v>
      </c>
      <c r="F23" s="79" t="s">
        <v>108</v>
      </c>
      <c r="G23" s="77"/>
      <c r="H23" s="77"/>
      <c r="I23" s="78"/>
      <c r="J23" s="36" t="s">
        <v>30</v>
      </c>
      <c r="K23" s="37">
        <f t="shared" si="2"/>
        <v>925677.27999999991</v>
      </c>
      <c r="L23" s="40">
        <f t="shared" si="0"/>
        <v>925677.27999999991</v>
      </c>
      <c r="M23" s="24" t="s">
        <v>31</v>
      </c>
      <c r="N23" s="24" t="s">
        <v>31</v>
      </c>
      <c r="O23" s="26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9"/>
      <c r="AD23" s="30"/>
      <c r="AE23" s="30"/>
      <c r="AF23" s="31"/>
      <c r="AG23" s="30"/>
      <c r="AH23" s="27"/>
      <c r="AI23" s="27"/>
      <c r="AJ23" s="27"/>
      <c r="AK23" s="27"/>
      <c r="AL23" s="27"/>
      <c r="AM23" s="27"/>
      <c r="AN23" s="27"/>
      <c r="AO23" s="27"/>
      <c r="AP23" s="29"/>
      <c r="AQ23" s="32"/>
      <c r="AR23" s="67">
        <f>SUM(300000+24853.68+600000+142,681.6)</f>
        <v>925677.27999999991</v>
      </c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</row>
    <row r="24" spans="1:78" s="7" customFormat="1" ht="57" customHeight="1">
      <c r="A24" s="5"/>
      <c r="B24" s="33">
        <v>50213040</v>
      </c>
      <c r="C24" s="34" t="s">
        <v>84</v>
      </c>
      <c r="D24" s="35" t="s">
        <v>104</v>
      </c>
      <c r="E24" s="35" t="s">
        <v>67</v>
      </c>
      <c r="F24" s="79" t="s">
        <v>103</v>
      </c>
      <c r="G24" s="77"/>
      <c r="H24" s="77"/>
      <c r="I24" s="78"/>
      <c r="J24" s="36" t="s">
        <v>30</v>
      </c>
      <c r="K24" s="37">
        <f t="shared" si="2"/>
        <v>1050000</v>
      </c>
      <c r="L24" s="40">
        <f t="shared" si="0"/>
        <v>1050000</v>
      </c>
      <c r="M24" s="24" t="s">
        <v>31</v>
      </c>
      <c r="N24" s="24" t="s">
        <v>31</v>
      </c>
      <c r="O24" s="26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9"/>
      <c r="AD24" s="30"/>
      <c r="AE24" s="30"/>
      <c r="AF24" s="31"/>
      <c r="AG24" s="30"/>
      <c r="AH24" s="27"/>
      <c r="AI24" s="27"/>
      <c r="AJ24" s="27"/>
      <c r="AK24" s="27"/>
      <c r="AL24" s="27"/>
      <c r="AM24" s="27"/>
      <c r="AN24" s="27"/>
      <c r="AO24" s="27"/>
      <c r="AP24" s="29"/>
      <c r="AQ24" s="32"/>
      <c r="AR24" s="67">
        <f>SUM(50000+200000+500000+300000)</f>
        <v>1050000</v>
      </c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</row>
    <row r="25" spans="1:78" s="7" customFormat="1" ht="56.25">
      <c r="A25" s="5"/>
      <c r="B25" s="33">
        <v>50213060</v>
      </c>
      <c r="C25" s="34" t="s">
        <v>83</v>
      </c>
      <c r="D25" s="35" t="s">
        <v>116</v>
      </c>
      <c r="E25" s="35" t="s">
        <v>67</v>
      </c>
      <c r="F25" s="79" t="s">
        <v>110</v>
      </c>
      <c r="G25" s="77"/>
      <c r="H25" s="77"/>
      <c r="I25" s="78"/>
      <c r="J25" s="36" t="s">
        <v>30</v>
      </c>
      <c r="K25" s="37">
        <f t="shared" si="2"/>
        <v>1827396</v>
      </c>
      <c r="L25" s="40">
        <f>K25</f>
        <v>1827396</v>
      </c>
      <c r="M25" s="24" t="s">
        <v>31</v>
      </c>
      <c r="N25" s="24" t="s">
        <v>31</v>
      </c>
      <c r="O25" s="36" t="s">
        <v>30</v>
      </c>
      <c r="P25" s="37">
        <f>SUM(BS25)</f>
        <v>0</v>
      </c>
      <c r="Q25" s="40">
        <f>P25</f>
        <v>0</v>
      </c>
      <c r="R25" s="24" t="s">
        <v>31</v>
      </c>
      <c r="S25" s="25" t="s">
        <v>74</v>
      </c>
      <c r="T25" s="36" t="s">
        <v>30</v>
      </c>
      <c r="U25" s="37">
        <f>SUM(BX25)</f>
        <v>0</v>
      </c>
      <c r="V25" s="40">
        <f>U25</f>
        <v>0</v>
      </c>
      <c r="W25" s="24" t="s">
        <v>31</v>
      </c>
      <c r="X25" s="25" t="s">
        <v>74</v>
      </c>
      <c r="Y25" s="36" t="s">
        <v>30</v>
      </c>
      <c r="Z25" s="37">
        <f>SUM(CC25)</f>
        <v>0</v>
      </c>
      <c r="AA25" s="40">
        <f>Z25</f>
        <v>0</v>
      </c>
      <c r="AB25" s="24" t="s">
        <v>31</v>
      </c>
      <c r="AC25" s="25" t="s">
        <v>74</v>
      </c>
      <c r="AD25" s="36" t="s">
        <v>30</v>
      </c>
      <c r="AE25" s="37">
        <f>SUM(CH25)</f>
        <v>0</v>
      </c>
      <c r="AF25" s="40">
        <f>AE25</f>
        <v>0</v>
      </c>
      <c r="AG25" s="24" t="s">
        <v>31</v>
      </c>
      <c r="AH25" s="25" t="s">
        <v>74</v>
      </c>
      <c r="AI25" s="36" t="s">
        <v>30</v>
      </c>
      <c r="AJ25" s="37">
        <f>SUM(CM25)</f>
        <v>0</v>
      </c>
      <c r="AK25" s="40">
        <f>AJ25</f>
        <v>0</v>
      </c>
      <c r="AL25" s="24" t="s">
        <v>31</v>
      </c>
      <c r="AM25" s="25" t="s">
        <v>74</v>
      </c>
      <c r="AN25" s="36" t="s">
        <v>30</v>
      </c>
      <c r="AO25" s="37">
        <f>SUM(CR25)</f>
        <v>0</v>
      </c>
      <c r="AP25" s="40">
        <f>AO25</f>
        <v>0</v>
      </c>
      <c r="AQ25" s="24" t="s">
        <v>31</v>
      </c>
      <c r="AR25" s="67">
        <f>SUM(29500+100000+600000+79896+1000000+18000)</f>
        <v>1827396</v>
      </c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</row>
    <row r="26" spans="1:78" s="7" customFormat="1" ht="22.5">
      <c r="A26" s="5"/>
      <c r="B26" s="33">
        <v>5021399099</v>
      </c>
      <c r="C26" s="34" t="s">
        <v>105</v>
      </c>
      <c r="D26" s="35" t="s">
        <v>99</v>
      </c>
      <c r="E26" s="35" t="s">
        <v>66</v>
      </c>
      <c r="F26" s="79" t="s">
        <v>72</v>
      </c>
      <c r="G26" s="80"/>
      <c r="H26" s="80"/>
      <c r="I26" s="81"/>
      <c r="J26" s="36" t="s">
        <v>30</v>
      </c>
      <c r="K26" s="37">
        <f t="shared" si="2"/>
        <v>74130</v>
      </c>
      <c r="L26" s="40">
        <f>K26</f>
        <v>74130</v>
      </c>
      <c r="M26" s="24" t="s">
        <v>31</v>
      </c>
      <c r="N26" s="24" t="s">
        <v>31</v>
      </c>
      <c r="O26" s="36" t="s">
        <v>30</v>
      </c>
      <c r="P26" s="37">
        <f>SUM(BS26)</f>
        <v>0</v>
      </c>
      <c r="Q26" s="40">
        <f>P26</f>
        <v>0</v>
      </c>
      <c r="R26" s="24" t="s">
        <v>31</v>
      </c>
      <c r="S26" s="25" t="s">
        <v>74</v>
      </c>
      <c r="T26" s="36" t="s">
        <v>30</v>
      </c>
      <c r="U26" s="37">
        <f>SUM(BX26)</f>
        <v>0</v>
      </c>
      <c r="V26" s="40">
        <f>U26</f>
        <v>0</v>
      </c>
      <c r="W26" s="24" t="s">
        <v>31</v>
      </c>
      <c r="X26" s="25" t="s">
        <v>74</v>
      </c>
      <c r="Y26" s="36" t="s">
        <v>30</v>
      </c>
      <c r="Z26" s="37">
        <f>SUM(CC26)</f>
        <v>0</v>
      </c>
      <c r="AA26" s="40">
        <f>Z26</f>
        <v>0</v>
      </c>
      <c r="AB26" s="24" t="s">
        <v>31</v>
      </c>
      <c r="AC26" s="25" t="s">
        <v>74</v>
      </c>
      <c r="AD26" s="36" t="s">
        <v>30</v>
      </c>
      <c r="AE26" s="37">
        <f>SUM(CH26)</f>
        <v>0</v>
      </c>
      <c r="AF26" s="40">
        <f>AE26</f>
        <v>0</v>
      </c>
      <c r="AG26" s="24" t="s">
        <v>31</v>
      </c>
      <c r="AH26" s="25" t="s">
        <v>74</v>
      </c>
      <c r="AI26" s="36" t="s">
        <v>30</v>
      </c>
      <c r="AJ26" s="37">
        <f>SUM(CM26)</f>
        <v>0</v>
      </c>
      <c r="AK26" s="40">
        <f>AJ26</f>
        <v>0</v>
      </c>
      <c r="AL26" s="24" t="s">
        <v>31</v>
      </c>
      <c r="AM26" s="25" t="s">
        <v>74</v>
      </c>
      <c r="AN26" s="36" t="s">
        <v>30</v>
      </c>
      <c r="AO26" s="37">
        <f>SUM(CR26)</f>
        <v>0</v>
      </c>
      <c r="AP26" s="40">
        <f>AO26</f>
        <v>0</v>
      </c>
      <c r="AQ26" s="24" t="s">
        <v>31</v>
      </c>
      <c r="AR26" s="67">
        <v>74130</v>
      </c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</row>
    <row r="27" spans="1:78" s="7" customFormat="1" ht="78.75">
      <c r="A27" s="5"/>
      <c r="B27" s="33">
        <v>50212030</v>
      </c>
      <c r="C27" s="34" t="s">
        <v>49</v>
      </c>
      <c r="D27" s="39" t="s">
        <v>112</v>
      </c>
      <c r="E27" s="39" t="s">
        <v>128</v>
      </c>
      <c r="F27" s="79" t="s">
        <v>71</v>
      </c>
      <c r="G27" s="77"/>
      <c r="H27" s="77"/>
      <c r="I27" s="78"/>
      <c r="J27" s="36" t="s">
        <v>30</v>
      </c>
      <c r="K27" s="37">
        <f t="shared" si="2"/>
        <v>18612083.880000003</v>
      </c>
      <c r="L27" s="40">
        <f t="shared" si="0"/>
        <v>18612083.880000003</v>
      </c>
      <c r="M27" s="24" t="s">
        <v>31</v>
      </c>
      <c r="N27" s="24" t="s">
        <v>31</v>
      </c>
      <c r="O27" s="26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9"/>
      <c r="AD27" s="30"/>
      <c r="AE27" s="30"/>
      <c r="AF27" s="31"/>
      <c r="AG27" s="30"/>
      <c r="AH27" s="27"/>
      <c r="AI27" s="27"/>
      <c r="AJ27" s="27"/>
      <c r="AK27" s="27"/>
      <c r="AL27" s="27"/>
      <c r="AM27" s="27"/>
      <c r="AN27" s="27"/>
      <c r="AO27" s="27"/>
      <c r="AP27" s="29"/>
      <c r="AQ27" s="32"/>
      <c r="AR27" s="67">
        <f>SUM(16198163.88+1765920+648000)</f>
        <v>18612083.880000003</v>
      </c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</row>
    <row r="28" spans="1:78" s="7" customFormat="1" ht="33.75">
      <c r="A28" s="5"/>
      <c r="B28" s="33">
        <v>5010102000</v>
      </c>
      <c r="C28" s="34" t="s">
        <v>100</v>
      </c>
      <c r="D28" s="39" t="s">
        <v>99</v>
      </c>
      <c r="E28" s="39" t="s">
        <v>101</v>
      </c>
      <c r="F28" s="79" t="s">
        <v>80</v>
      </c>
      <c r="G28" s="77"/>
      <c r="H28" s="77"/>
      <c r="I28" s="78"/>
      <c r="J28" s="36" t="s">
        <v>30</v>
      </c>
      <c r="K28" s="37">
        <f t="shared" si="2"/>
        <v>1872000</v>
      </c>
      <c r="L28" s="40">
        <f>K28</f>
        <v>1872000</v>
      </c>
      <c r="M28" s="24" t="s">
        <v>31</v>
      </c>
      <c r="N28" s="24" t="s">
        <v>31</v>
      </c>
      <c r="O28" s="26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9"/>
      <c r="AD28" s="30"/>
      <c r="AE28" s="30"/>
      <c r="AF28" s="31"/>
      <c r="AG28" s="30"/>
      <c r="AH28" s="27"/>
      <c r="AI28" s="27"/>
      <c r="AJ28" s="27"/>
      <c r="AK28" s="27"/>
      <c r="AL28" s="27"/>
      <c r="AM28" s="27"/>
      <c r="AN28" s="27"/>
      <c r="AO28" s="27"/>
      <c r="AP28" s="29"/>
      <c r="AQ28" s="32"/>
      <c r="AR28" s="67">
        <v>1872000</v>
      </c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</row>
    <row r="29" spans="1:78" s="7" customFormat="1" ht="78.75" customHeight="1">
      <c r="A29" s="5"/>
      <c r="B29" s="33">
        <v>50299030</v>
      </c>
      <c r="C29" s="34" t="s">
        <v>50</v>
      </c>
      <c r="D29" s="35" t="s">
        <v>95</v>
      </c>
      <c r="E29" s="35" t="s">
        <v>67</v>
      </c>
      <c r="F29" s="73" t="s">
        <v>82</v>
      </c>
      <c r="G29" s="74"/>
      <c r="H29" s="74"/>
      <c r="I29" s="75"/>
      <c r="J29" s="36" t="s">
        <v>30</v>
      </c>
      <c r="K29" s="37">
        <f t="shared" si="2"/>
        <v>12762589.68</v>
      </c>
      <c r="L29" s="40">
        <f t="shared" si="0"/>
        <v>12762589.68</v>
      </c>
      <c r="M29" s="24" t="s">
        <v>31</v>
      </c>
      <c r="N29" s="24" t="s">
        <v>31</v>
      </c>
      <c r="O29" s="26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9"/>
      <c r="AD29" s="30"/>
      <c r="AE29" s="30"/>
      <c r="AF29" s="31"/>
      <c r="AG29" s="30"/>
      <c r="AH29" s="27"/>
      <c r="AI29" s="27"/>
      <c r="AJ29" s="27"/>
      <c r="AK29" s="27"/>
      <c r="AL29" s="27"/>
      <c r="AM29" s="27"/>
      <c r="AN29" s="27"/>
      <c r="AO29" s="27"/>
      <c r="AP29" s="29"/>
      <c r="AQ29" s="32"/>
      <c r="AR29" s="67">
        <f>SUM(140000+25000+311350+117000+70000+485000+481100+403000+150000+49500+30000+1439000+244000+102000+182000+872500+478400+200000+138739.68+171000+351000+5800000+522000)</f>
        <v>12762589.68</v>
      </c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</row>
    <row r="30" spans="1:78" s="7" customFormat="1" ht="103.5" customHeight="1">
      <c r="A30" s="5"/>
      <c r="B30" s="33">
        <v>50299030</v>
      </c>
      <c r="C30" s="34" t="s">
        <v>51</v>
      </c>
      <c r="D30" s="35" t="s">
        <v>98</v>
      </c>
      <c r="E30" s="35" t="s">
        <v>76</v>
      </c>
      <c r="F30" s="73" t="s">
        <v>82</v>
      </c>
      <c r="G30" s="74"/>
      <c r="H30" s="74"/>
      <c r="I30" s="75"/>
      <c r="J30" s="36" t="s">
        <v>30</v>
      </c>
      <c r="K30" s="37">
        <f t="shared" si="2"/>
        <v>25405290</v>
      </c>
      <c r="L30" s="40">
        <f t="shared" si="0"/>
        <v>25405290</v>
      </c>
      <c r="M30" s="24" t="s">
        <v>31</v>
      </c>
      <c r="N30" s="24" t="s">
        <v>31</v>
      </c>
      <c r="O30" s="26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9"/>
      <c r="AD30" s="30"/>
      <c r="AE30" s="30"/>
      <c r="AF30" s="31"/>
      <c r="AG30" s="30"/>
      <c r="AH30" s="27"/>
      <c r="AI30" s="27"/>
      <c r="AJ30" s="27"/>
      <c r="AK30" s="27"/>
      <c r="AL30" s="27"/>
      <c r="AM30" s="27"/>
      <c r="AN30" s="27"/>
      <c r="AO30" s="27"/>
      <c r="AP30" s="29"/>
      <c r="AQ30" s="32"/>
      <c r="AR30" s="67">
        <f>SUM(195000+482400+252000+210000+1887600+137500+1298000+875000+2690000+1512200+267040+204600+528000+120000+88400+316550+3150000+5336400+3730000+624000+76000+514000+429600+481000)</f>
        <v>25405290</v>
      </c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</row>
    <row r="31" spans="1:78" s="7" customFormat="1" ht="93" customHeight="1">
      <c r="A31" s="5"/>
      <c r="B31" s="33" t="s">
        <v>52</v>
      </c>
      <c r="C31" s="34" t="s">
        <v>96</v>
      </c>
      <c r="D31" s="35" t="s">
        <v>117</v>
      </c>
      <c r="E31" s="35" t="s">
        <v>97</v>
      </c>
      <c r="F31" s="73" t="s">
        <v>71</v>
      </c>
      <c r="G31" s="106"/>
      <c r="H31" s="106"/>
      <c r="I31" s="107"/>
      <c r="J31" s="36" t="s">
        <v>30</v>
      </c>
      <c r="K31" s="37">
        <f t="shared" si="2"/>
        <v>8585699.9600000009</v>
      </c>
      <c r="L31" s="40">
        <f t="shared" si="0"/>
        <v>8585699.9600000009</v>
      </c>
      <c r="M31" s="24" t="s">
        <v>31</v>
      </c>
      <c r="N31" s="24" t="s">
        <v>31</v>
      </c>
      <c r="O31" s="26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9"/>
      <c r="AD31" s="30"/>
      <c r="AE31" s="30"/>
      <c r="AF31" s="31"/>
      <c r="AG31" s="30"/>
      <c r="AH31" s="27"/>
      <c r="AI31" s="27"/>
      <c r="AJ31" s="27"/>
      <c r="AK31" s="27"/>
      <c r="AL31" s="27"/>
      <c r="AM31" s="27"/>
      <c r="AN31" s="27"/>
      <c r="AO31" s="27"/>
      <c r="AP31" s="29"/>
      <c r="AQ31" s="32"/>
      <c r="AR31" s="67">
        <f>SUM(277500+106999.96+40000+7057200+840000+264000)</f>
        <v>8585699.9600000009</v>
      </c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</row>
    <row r="32" spans="1:78" s="7" customFormat="1" ht="68.25" customHeight="1">
      <c r="A32" s="5"/>
      <c r="B32" s="33">
        <v>50299040</v>
      </c>
      <c r="C32" s="34" t="s">
        <v>53</v>
      </c>
      <c r="D32" s="35" t="s">
        <v>90</v>
      </c>
      <c r="E32" s="35" t="s">
        <v>67</v>
      </c>
      <c r="F32" s="73" t="s">
        <v>71</v>
      </c>
      <c r="G32" s="106"/>
      <c r="H32" s="106"/>
      <c r="I32" s="107"/>
      <c r="J32" s="36" t="s">
        <v>30</v>
      </c>
      <c r="K32" s="37">
        <f t="shared" si="2"/>
        <v>5095000</v>
      </c>
      <c r="L32" s="40">
        <f t="shared" si="0"/>
        <v>5095000</v>
      </c>
      <c r="M32" s="24" t="s">
        <v>31</v>
      </c>
      <c r="N32" s="24" t="s">
        <v>31</v>
      </c>
      <c r="O32" s="26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9"/>
      <c r="AD32" s="30"/>
      <c r="AE32" s="30"/>
      <c r="AF32" s="31"/>
      <c r="AG32" s="30"/>
      <c r="AH32" s="27"/>
      <c r="AI32" s="27"/>
      <c r="AJ32" s="27"/>
      <c r="AK32" s="27"/>
      <c r="AL32" s="27"/>
      <c r="AM32" s="27"/>
      <c r="AN32" s="27"/>
      <c r="AO32" s="27"/>
      <c r="AP32" s="29"/>
      <c r="AQ32" s="32"/>
      <c r="AR32" s="67">
        <f>SUM(546000+200000+595000+900000+344000+1440000+450000+192000+60000+60000+308000)</f>
        <v>5095000</v>
      </c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</row>
    <row r="33" spans="1:257" s="7" customFormat="1" ht="21" customHeight="1">
      <c r="A33" s="5"/>
      <c r="B33" s="33">
        <v>5021304001</v>
      </c>
      <c r="C33" s="34" t="s">
        <v>102</v>
      </c>
      <c r="D33" s="35" t="s">
        <v>99</v>
      </c>
      <c r="E33" s="35" t="s">
        <v>66</v>
      </c>
      <c r="F33" s="108" t="s">
        <v>72</v>
      </c>
      <c r="G33" s="109"/>
      <c r="H33" s="109"/>
      <c r="I33" s="109"/>
      <c r="J33" s="36" t="s">
        <v>30</v>
      </c>
      <c r="K33" s="37">
        <f>SUM(BV33)</f>
        <v>75000</v>
      </c>
      <c r="L33" s="40">
        <f t="shared" ref="L33" si="3">K33</f>
        <v>75000</v>
      </c>
      <c r="M33" s="24" t="s">
        <v>31</v>
      </c>
      <c r="N33" s="24" t="s">
        <v>31</v>
      </c>
      <c r="O33" s="26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9"/>
      <c r="AD33" s="30"/>
      <c r="AE33" s="30"/>
      <c r="AF33" s="31"/>
      <c r="AG33" s="30"/>
      <c r="AH33" s="27"/>
      <c r="AI33" s="27"/>
      <c r="AJ33" s="27"/>
      <c r="AK33" s="27"/>
      <c r="AL33" s="27"/>
      <c r="AM33" s="27"/>
      <c r="AN33" s="27"/>
      <c r="AO33" s="27"/>
      <c r="AP33" s="29"/>
      <c r="AQ33" s="32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>
        <v>75000</v>
      </c>
      <c r="BW33" s="67"/>
      <c r="BX33" s="67"/>
      <c r="BY33" s="67"/>
      <c r="BZ33" s="67"/>
    </row>
    <row r="34" spans="1:257" s="7" customFormat="1" ht="48" customHeight="1">
      <c r="A34" s="5"/>
      <c r="B34" s="33">
        <v>50203050</v>
      </c>
      <c r="C34" s="34" t="s">
        <v>54</v>
      </c>
      <c r="D34" s="35" t="s">
        <v>32</v>
      </c>
      <c r="E34" s="35" t="s">
        <v>114</v>
      </c>
      <c r="F34" s="76" t="s">
        <v>115</v>
      </c>
      <c r="G34" s="77"/>
      <c r="H34" s="77"/>
      <c r="I34" s="78"/>
      <c r="J34" s="36" t="s">
        <v>30</v>
      </c>
      <c r="K34" s="37">
        <f>SUM(AR34)</f>
        <v>240000</v>
      </c>
      <c r="L34" s="40">
        <f t="shared" si="0"/>
        <v>240000</v>
      </c>
      <c r="M34" s="24" t="s">
        <v>31</v>
      </c>
      <c r="N34" s="24" t="s">
        <v>31</v>
      </c>
      <c r="O34" s="26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9"/>
      <c r="AD34" s="30"/>
      <c r="AE34" s="30"/>
      <c r="AF34" s="31"/>
      <c r="AG34" s="30"/>
      <c r="AH34" s="27"/>
      <c r="AI34" s="27"/>
      <c r="AJ34" s="27"/>
      <c r="AK34" s="27"/>
      <c r="AL34" s="27"/>
      <c r="AM34" s="27"/>
      <c r="AN34" s="27"/>
      <c r="AO34" s="27"/>
      <c r="AP34" s="29"/>
      <c r="AQ34" s="32"/>
      <c r="AR34" s="67">
        <f>SUM(100000+140000)</f>
        <v>240000</v>
      </c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</row>
    <row r="35" spans="1:257" ht="21.75" customHeight="1" thickBot="1">
      <c r="B35" s="42"/>
      <c r="C35" s="43"/>
      <c r="D35" s="44"/>
      <c r="E35" s="44"/>
      <c r="F35" s="46" t="s">
        <v>55</v>
      </c>
      <c r="G35" s="43"/>
      <c r="H35" s="43"/>
      <c r="I35" s="43"/>
      <c r="J35" s="45"/>
      <c r="K35" s="68"/>
      <c r="L35" s="47">
        <f>SUM(L5:L34)</f>
        <v>334310882.92000002</v>
      </c>
      <c r="M35" s="43"/>
      <c r="N35" s="48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</row>
    <row r="36" spans="1:257" ht="19.5" customHeight="1">
      <c r="B36" s="51" t="s">
        <v>56</v>
      </c>
      <c r="H36" s="51" t="s">
        <v>130</v>
      </c>
      <c r="M36" s="51" t="s">
        <v>57</v>
      </c>
    </row>
    <row r="37" spans="1:257" s="57" customFormat="1" ht="14.25">
      <c r="A37" s="41"/>
      <c r="B37" s="55"/>
      <c r="C37" s="51"/>
      <c r="D37" s="51"/>
      <c r="E37" s="51"/>
      <c r="F37" s="51"/>
      <c r="G37" s="51"/>
      <c r="H37" s="55"/>
      <c r="I37" s="51"/>
      <c r="J37" s="53"/>
      <c r="K37" s="56"/>
      <c r="L37" s="51"/>
      <c r="M37" s="55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  <c r="IO37" s="51"/>
      <c r="IP37" s="51"/>
      <c r="IQ37" s="51"/>
      <c r="IR37" s="51"/>
      <c r="IS37" s="51"/>
      <c r="IT37" s="51"/>
      <c r="IU37" s="51"/>
      <c r="IV37" s="51"/>
      <c r="IW37" s="51"/>
    </row>
    <row r="38" spans="1:257" s="57" customFormat="1" ht="14.25">
      <c r="A38" s="41"/>
      <c r="B38" s="55"/>
      <c r="C38" s="51"/>
      <c r="D38" s="51"/>
      <c r="E38" s="51"/>
      <c r="F38" s="51"/>
      <c r="G38" s="51"/>
      <c r="H38" s="55"/>
      <c r="I38" s="51"/>
      <c r="J38" s="53"/>
      <c r="K38" s="56"/>
      <c r="L38" s="51"/>
      <c r="M38" s="55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  <c r="IL38" s="51"/>
      <c r="IM38" s="51"/>
      <c r="IN38" s="51"/>
      <c r="IO38" s="51"/>
      <c r="IP38" s="51"/>
      <c r="IQ38" s="51"/>
      <c r="IR38" s="51"/>
      <c r="IS38" s="51"/>
      <c r="IT38" s="51"/>
      <c r="IU38" s="51"/>
      <c r="IV38" s="51"/>
      <c r="IW38" s="51"/>
    </row>
    <row r="39" spans="1:257" ht="14.25">
      <c r="B39" s="50" t="s">
        <v>135</v>
      </c>
      <c r="H39" s="50" t="s">
        <v>136</v>
      </c>
      <c r="M39" s="50" t="s">
        <v>136</v>
      </c>
    </row>
    <row r="40" spans="1:257" s="65" customFormat="1" ht="15">
      <c r="A40" s="58"/>
      <c r="B40" s="59" t="s">
        <v>65</v>
      </c>
      <c r="C40" s="60"/>
      <c r="D40" s="61"/>
      <c r="E40" s="61"/>
      <c r="F40" s="62"/>
      <c r="G40" s="60"/>
      <c r="H40" s="59" t="s">
        <v>131</v>
      </c>
      <c r="I40" s="59"/>
      <c r="J40" s="63"/>
      <c r="K40" s="64"/>
      <c r="L40" s="59"/>
      <c r="M40" s="59" t="s">
        <v>64</v>
      </c>
      <c r="N40" s="62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  <c r="IR40" s="60"/>
      <c r="IS40" s="60"/>
      <c r="IT40" s="60"/>
      <c r="IU40" s="60"/>
      <c r="IV40" s="60"/>
      <c r="IW40" s="60"/>
    </row>
    <row r="41" spans="1:257" ht="18" customHeight="1">
      <c r="B41" s="51" t="s">
        <v>133</v>
      </c>
      <c r="H41" s="51" t="s">
        <v>58</v>
      </c>
      <c r="I41" s="51"/>
      <c r="K41" s="56"/>
      <c r="L41" s="51"/>
      <c r="M41" s="51" t="s">
        <v>59</v>
      </c>
    </row>
    <row r="42" spans="1:257" ht="18" customHeight="1">
      <c r="B42" s="51" t="s">
        <v>60</v>
      </c>
      <c r="H42" s="51" t="s">
        <v>132</v>
      </c>
      <c r="I42" s="51"/>
      <c r="K42" s="56"/>
      <c r="L42" s="51"/>
      <c r="M42" s="51" t="s">
        <v>61</v>
      </c>
    </row>
    <row r="43" spans="1:257" ht="18" customHeight="1">
      <c r="B43" s="51"/>
      <c r="H43" s="51"/>
      <c r="I43" s="51"/>
      <c r="K43" s="56"/>
      <c r="L43" s="51"/>
      <c r="M43" s="51"/>
    </row>
    <row r="45" spans="1:257" s="50" customFormat="1" ht="17.25" customHeight="1">
      <c r="A45" s="66"/>
      <c r="D45" s="52"/>
      <c r="E45" s="52"/>
      <c r="J45" s="53"/>
      <c r="K45" s="54"/>
    </row>
    <row r="46" spans="1:257" s="50" customFormat="1" ht="17.25" customHeight="1">
      <c r="A46" s="66"/>
      <c r="D46" s="52"/>
      <c r="E46" s="52"/>
      <c r="J46" s="53"/>
      <c r="K46" s="54"/>
    </row>
    <row r="47" spans="1:257" s="50" customFormat="1" ht="17.25" customHeight="1">
      <c r="A47" s="66"/>
      <c r="D47" s="52"/>
      <c r="E47" s="52"/>
      <c r="J47" s="53"/>
      <c r="K47" s="54"/>
    </row>
    <row r="48" spans="1:257" s="50" customFormat="1" ht="17.25" customHeight="1">
      <c r="A48" s="66"/>
      <c r="D48" s="52"/>
      <c r="E48" s="52"/>
      <c r="J48" s="53"/>
      <c r="K48" s="54"/>
    </row>
    <row r="49" spans="1:11" s="50" customFormat="1" ht="17.25" customHeight="1">
      <c r="A49" s="66"/>
      <c r="D49" s="52"/>
      <c r="E49" s="52"/>
      <c r="J49" s="53"/>
      <c r="K49" s="54"/>
    </row>
    <row r="50" spans="1:11" s="50" customFormat="1" ht="17.25" customHeight="1">
      <c r="A50" s="66"/>
      <c r="D50" s="52"/>
      <c r="E50" s="52"/>
      <c r="J50" s="53"/>
      <c r="K50" s="54"/>
    </row>
    <row r="51" spans="1:11" s="50" customFormat="1" ht="17.25" customHeight="1">
      <c r="A51" s="66"/>
      <c r="D51" s="52"/>
      <c r="E51" s="52"/>
      <c r="J51" s="53"/>
      <c r="K51" s="54"/>
    </row>
    <row r="52" spans="1:11" s="50" customFormat="1" ht="17.25" customHeight="1">
      <c r="A52" s="66"/>
      <c r="D52" s="52"/>
      <c r="E52" s="52"/>
      <c r="J52" s="53"/>
      <c r="K52" s="54"/>
    </row>
    <row r="53" spans="1:11" s="50" customFormat="1" ht="17.25" customHeight="1">
      <c r="A53" s="66"/>
      <c r="D53" s="52"/>
      <c r="E53" s="52"/>
      <c r="J53" s="53"/>
      <c r="K53" s="54"/>
    </row>
    <row r="54" spans="1:11" s="50" customFormat="1" ht="17.25" customHeight="1">
      <c r="A54" s="66"/>
      <c r="D54" s="52"/>
      <c r="E54" s="52"/>
      <c r="J54" s="53"/>
      <c r="K54" s="54"/>
    </row>
    <row r="55" spans="1:11" s="50" customFormat="1" ht="17.25" customHeight="1">
      <c r="A55" s="66"/>
      <c r="D55" s="52"/>
      <c r="E55" s="52"/>
      <c r="J55" s="53"/>
      <c r="K55" s="54"/>
    </row>
    <row r="56" spans="1:11" s="50" customFormat="1" ht="17.25" customHeight="1">
      <c r="A56" s="66"/>
      <c r="D56" s="52"/>
      <c r="E56" s="52"/>
      <c r="J56" s="53"/>
      <c r="K56" s="54"/>
    </row>
    <row r="57" spans="1:11" s="50" customFormat="1" ht="17.25" customHeight="1">
      <c r="A57" s="66"/>
      <c r="D57" s="52"/>
      <c r="E57" s="52"/>
      <c r="J57" s="53"/>
      <c r="K57" s="54"/>
    </row>
    <row r="58" spans="1:11" s="50" customFormat="1" ht="17.25" customHeight="1">
      <c r="A58" s="66"/>
      <c r="D58" s="52"/>
      <c r="E58" s="52"/>
      <c r="J58" s="53"/>
      <c r="K58" s="54"/>
    </row>
    <row r="59" spans="1:11" s="50" customFormat="1" ht="17.25" customHeight="1">
      <c r="A59" s="66"/>
      <c r="D59" s="52"/>
      <c r="E59" s="52"/>
      <c r="J59" s="53"/>
      <c r="K59" s="54"/>
    </row>
    <row r="60" spans="1:11" s="50" customFormat="1" ht="17.25" customHeight="1">
      <c r="A60" s="66"/>
      <c r="D60" s="52"/>
      <c r="E60" s="52"/>
      <c r="J60" s="53"/>
      <c r="K60" s="54"/>
    </row>
    <row r="61" spans="1:11" s="50" customFormat="1" ht="17.25" customHeight="1">
      <c r="A61" s="66"/>
      <c r="D61" s="52"/>
      <c r="E61" s="52"/>
      <c r="J61" s="53"/>
      <c r="K61" s="54"/>
    </row>
    <row r="62" spans="1:11" s="50" customFormat="1" ht="17.25" customHeight="1">
      <c r="A62" s="66"/>
      <c r="D62" s="52"/>
      <c r="E62" s="52"/>
      <c r="J62" s="53"/>
      <c r="K62" s="54"/>
    </row>
    <row r="63" spans="1:11" s="50" customFormat="1" ht="17.25" customHeight="1">
      <c r="A63" s="66"/>
      <c r="D63" s="52"/>
      <c r="E63" s="52"/>
      <c r="J63" s="53"/>
      <c r="K63" s="54"/>
    </row>
    <row r="64" spans="1:11" s="50" customFormat="1" ht="17.25" customHeight="1">
      <c r="A64" s="66"/>
      <c r="D64" s="52"/>
      <c r="E64" s="52"/>
      <c r="J64" s="53"/>
      <c r="K64" s="54"/>
    </row>
    <row r="65" spans="1:11" s="50" customFormat="1" ht="17.25" customHeight="1">
      <c r="A65" s="66"/>
      <c r="D65" s="52"/>
      <c r="E65" s="52"/>
      <c r="J65" s="53"/>
      <c r="K65" s="54"/>
    </row>
    <row r="66" spans="1:11" s="50" customFormat="1" ht="17.25" customHeight="1">
      <c r="A66" s="66"/>
      <c r="D66" s="52"/>
      <c r="E66" s="52"/>
      <c r="J66" s="53"/>
      <c r="K66" s="54"/>
    </row>
    <row r="67" spans="1:11" s="50" customFormat="1" ht="17.25" customHeight="1">
      <c r="A67" s="66"/>
      <c r="D67" s="52"/>
      <c r="E67" s="52"/>
      <c r="J67" s="53"/>
      <c r="K67" s="54"/>
    </row>
    <row r="68" spans="1:11" s="50" customFormat="1" ht="17.25" customHeight="1">
      <c r="A68" s="66"/>
      <c r="D68" s="52"/>
      <c r="E68" s="52"/>
      <c r="J68" s="53"/>
      <c r="K68" s="54"/>
    </row>
    <row r="69" spans="1:11" s="50" customFormat="1" ht="17.25" customHeight="1">
      <c r="A69" s="66"/>
      <c r="D69" s="52"/>
      <c r="E69" s="52"/>
      <c r="J69" s="53"/>
      <c r="K69" s="54"/>
    </row>
    <row r="70" spans="1:11" s="50" customFormat="1" ht="17.25" customHeight="1">
      <c r="A70" s="66"/>
      <c r="D70" s="52"/>
      <c r="E70" s="52"/>
      <c r="J70" s="53"/>
      <c r="K70" s="54"/>
    </row>
    <row r="71" spans="1:11" s="50" customFormat="1" ht="17.25" customHeight="1">
      <c r="A71" s="66"/>
      <c r="D71" s="52"/>
      <c r="E71" s="52"/>
      <c r="J71" s="53"/>
      <c r="K71" s="54"/>
    </row>
    <row r="72" spans="1:11" s="50" customFormat="1" ht="17.25" customHeight="1">
      <c r="A72" s="66"/>
      <c r="D72" s="52"/>
      <c r="E72" s="52"/>
      <c r="J72" s="53"/>
      <c r="K72" s="54"/>
    </row>
    <row r="73" spans="1:11" s="50" customFormat="1" ht="17.25" customHeight="1">
      <c r="A73" s="66"/>
      <c r="D73" s="52"/>
      <c r="E73" s="52"/>
      <c r="J73" s="53"/>
      <c r="K73" s="54"/>
    </row>
    <row r="74" spans="1:11" s="50" customFormat="1" ht="17.25" customHeight="1">
      <c r="A74" s="66"/>
      <c r="D74" s="52"/>
      <c r="E74" s="52"/>
      <c r="J74" s="53"/>
      <c r="K74" s="54"/>
    </row>
    <row r="75" spans="1:11" s="50" customFormat="1" ht="14.25">
      <c r="A75" s="66"/>
      <c r="D75" s="52"/>
      <c r="E75" s="52"/>
      <c r="J75" s="53"/>
      <c r="K75" s="54"/>
    </row>
    <row r="76" spans="1:11" s="50" customFormat="1" ht="14.25">
      <c r="A76" s="66"/>
      <c r="D76" s="52"/>
      <c r="E76" s="52"/>
      <c r="J76" s="53"/>
      <c r="K76" s="54"/>
    </row>
  </sheetData>
  <sheetProtection formatCells="0" formatColumns="0" formatRows="0" insertColumns="0" insertRows="0" deleteColumns="0" deleteRows="0" sort="0" autoFilter="0"/>
  <mergeCells count="48">
    <mergeCell ref="F17:I17"/>
    <mergeCell ref="F18:I18"/>
    <mergeCell ref="F21:I21"/>
    <mergeCell ref="F22:I22"/>
    <mergeCell ref="F34:I34"/>
    <mergeCell ref="F32:I32"/>
    <mergeCell ref="F27:I27"/>
    <mergeCell ref="F28:I28"/>
    <mergeCell ref="F33:I33"/>
    <mergeCell ref="F31:I31"/>
    <mergeCell ref="F30:I30"/>
    <mergeCell ref="F29:I29"/>
    <mergeCell ref="F25:I25"/>
    <mergeCell ref="F23:I23"/>
    <mergeCell ref="F24:I24"/>
    <mergeCell ref="F19:I19"/>
    <mergeCell ref="F20:I20"/>
    <mergeCell ref="F26:I26"/>
    <mergeCell ref="F16:I16"/>
    <mergeCell ref="AD3:AF3"/>
    <mergeCell ref="AG3:AG4"/>
    <mergeCell ref="AH3:AP3"/>
    <mergeCell ref="AQ3:AQ4"/>
    <mergeCell ref="K3:M3"/>
    <mergeCell ref="N3:N4"/>
    <mergeCell ref="O3:O4"/>
    <mergeCell ref="P3:P4"/>
    <mergeCell ref="Q3:AB3"/>
    <mergeCell ref="AC3:AC4"/>
    <mergeCell ref="F3:I4"/>
    <mergeCell ref="F10:I10"/>
    <mergeCell ref="F11:I11"/>
    <mergeCell ref="F12:I12"/>
    <mergeCell ref="B1:N1"/>
    <mergeCell ref="B2:N2"/>
    <mergeCell ref="F6:I6"/>
    <mergeCell ref="F15:I15"/>
    <mergeCell ref="F14:I14"/>
    <mergeCell ref="F13:I13"/>
    <mergeCell ref="J3:J4"/>
    <mergeCell ref="B3:B4"/>
    <mergeCell ref="C3:C4"/>
    <mergeCell ref="D3:D4"/>
    <mergeCell ref="E3:E4"/>
    <mergeCell ref="F9:I9"/>
    <mergeCell ref="F5:I5"/>
    <mergeCell ref="F8:I8"/>
    <mergeCell ref="F7:I7"/>
  </mergeCells>
  <conditionalFormatting sqref="F32:F34 F5:F30">
    <cfRule type="cellIs" dxfId="25" priority="37" stopIfTrue="1" operator="equal">
      <formula>"Indicate Date"</formula>
    </cfRule>
  </conditionalFormatting>
  <conditionalFormatting sqref="P25 U25 Z25 AE25 AJ25 AO25 K27:K33 K5:K25">
    <cfRule type="cellIs" dxfId="24" priority="38" stopIfTrue="1" operator="equal">
      <formula>0</formula>
    </cfRule>
  </conditionalFormatting>
  <conditionalFormatting sqref="X5:AB6 B5:E6 B29:C31 D29:E29 B22:E22 B32:E33 O5:V6 C7:E7 B8:E16 B17:C21 L5:L6 D30 O25 T25 Y25 AD25 AI25 AN25 Q25:R25 V25:W25 AA25:AB25 AF25:AG25 AK25:AL25 AP25:AQ25 L27:M33 J27:J33 L7:M25 AD5:AE24 AG5:AO24 AQ5:AQ24 O7:AB24 J5:J25 O27:AB34 AQ27:AQ34 AG27:AO34 AD27:AE34">
    <cfRule type="expression" dxfId="23" priority="35" stopIfTrue="1">
      <formula>LEN(TRIM(B5))=0</formula>
    </cfRule>
  </conditionalFormatting>
  <conditionalFormatting sqref="B27:E28 B23:C26">
    <cfRule type="expression" dxfId="22" priority="36" stopIfTrue="1">
      <formula>LEN(TRIM(B23))=0</formula>
    </cfRule>
  </conditionalFormatting>
  <conditionalFormatting sqref="D17:E17">
    <cfRule type="expression" dxfId="21" priority="34" stopIfTrue="1">
      <formula>LEN(TRIM(D17))=0</formula>
    </cfRule>
  </conditionalFormatting>
  <conditionalFormatting sqref="D18:E18">
    <cfRule type="expression" dxfId="20" priority="33" stopIfTrue="1">
      <formula>LEN(TRIM(D18))=0</formula>
    </cfRule>
  </conditionalFormatting>
  <conditionalFormatting sqref="D20:E20 E19">
    <cfRule type="expression" dxfId="19" priority="32" stopIfTrue="1">
      <formula>LEN(TRIM(D19))=0</formula>
    </cfRule>
  </conditionalFormatting>
  <conditionalFormatting sqref="D23:E24">
    <cfRule type="expression" dxfId="18" priority="31" stopIfTrue="1">
      <formula>LEN(TRIM(D23))=0</formula>
    </cfRule>
  </conditionalFormatting>
  <conditionalFormatting sqref="D25:E26">
    <cfRule type="expression" dxfId="17" priority="30" stopIfTrue="1">
      <formula>LEN(TRIM(D25))=0</formula>
    </cfRule>
  </conditionalFormatting>
  <conditionalFormatting sqref="E30">
    <cfRule type="expression" dxfId="16" priority="29" stopIfTrue="1">
      <formula>LEN(TRIM(E30))=0</formula>
    </cfRule>
  </conditionalFormatting>
  <conditionalFormatting sqref="D31:E31">
    <cfRule type="expression" dxfId="15" priority="28" stopIfTrue="1">
      <formula>LEN(TRIM(D31))=0</formula>
    </cfRule>
  </conditionalFormatting>
  <conditionalFormatting sqref="M5:M6 S25 X25 AC25 AH25 AM25">
    <cfRule type="expression" dxfId="14" priority="26" stopIfTrue="1">
      <formula>LEN(TRIM(M5))=0</formula>
    </cfRule>
  </conditionalFormatting>
  <conditionalFormatting sqref="B7">
    <cfRule type="expression" dxfId="13" priority="25" stopIfTrue="1">
      <formula>LEN(TRIM(B7))=0</formula>
    </cfRule>
  </conditionalFormatting>
  <conditionalFormatting sqref="K34">
    <cfRule type="cellIs" dxfId="12" priority="21" stopIfTrue="1" operator="equal">
      <formula>0</formula>
    </cfRule>
  </conditionalFormatting>
  <conditionalFormatting sqref="L34:M34 B34:E34 J34">
    <cfRule type="expression" dxfId="11" priority="19" stopIfTrue="1">
      <formula>LEN(TRIM(B34))=0</formula>
    </cfRule>
  </conditionalFormatting>
  <conditionalFormatting sqref="F34">
    <cfRule type="cellIs" dxfId="10" priority="11" stopIfTrue="1" operator="equal">
      <formula>"Indicate Date"</formula>
    </cfRule>
  </conditionalFormatting>
  <conditionalFormatting sqref="D21:E21">
    <cfRule type="expression" dxfId="9" priority="10" stopIfTrue="1">
      <formula>LEN(TRIM(D21))=0</formula>
    </cfRule>
  </conditionalFormatting>
  <conditionalFormatting sqref="D19">
    <cfRule type="expression" dxfId="8" priority="9" stopIfTrue="1">
      <formula>LEN(TRIM(D19))=0</formula>
    </cfRule>
  </conditionalFormatting>
  <conditionalFormatting sqref="F31">
    <cfRule type="cellIs" dxfId="7" priority="8" stopIfTrue="1" operator="equal">
      <formula>"Indicate Date"</formula>
    </cfRule>
  </conditionalFormatting>
  <conditionalFormatting sqref="K26 P26 U26 Z26 AE26 AJ26 AO26">
    <cfRule type="cellIs" dxfId="6" priority="7" stopIfTrue="1" operator="equal">
      <formula>0</formula>
    </cfRule>
  </conditionalFormatting>
  <conditionalFormatting sqref="J26 L26:M26 O26 T26 Y26 AD26 AI26 AN26 Q26:R26 V26:W26 AA26:AB26 AF26:AG26 AK26:AL26 AP26:AQ26">
    <cfRule type="expression" dxfId="5" priority="6" stopIfTrue="1">
      <formula>LEN(TRIM(J26))=0</formula>
    </cfRule>
  </conditionalFormatting>
  <conditionalFormatting sqref="S26 X26 AC26 AH26 AM26">
    <cfRule type="expression" dxfId="4" priority="5" stopIfTrue="1">
      <formula>LEN(TRIM(S26))=0</formula>
    </cfRule>
  </conditionalFormatting>
  <conditionalFormatting sqref="N27:N33 N7:N25">
    <cfRule type="expression" dxfId="3" priority="4" stopIfTrue="1">
      <formula>LEN(TRIM(N7))=0</formula>
    </cfRule>
  </conditionalFormatting>
  <conditionalFormatting sqref="N5:N6">
    <cfRule type="expression" dxfId="2" priority="3" stopIfTrue="1">
      <formula>LEN(TRIM(N5))=0</formula>
    </cfRule>
  </conditionalFormatting>
  <conditionalFormatting sqref="N34">
    <cfRule type="expression" dxfId="1" priority="2" stopIfTrue="1">
      <formula>LEN(TRIM(N34))=0</formula>
    </cfRule>
  </conditionalFormatting>
  <conditionalFormatting sqref="N26">
    <cfRule type="expression" dxfId="0" priority="1" stopIfTrue="1">
      <formula>LEN(TRIM(N26))=0</formula>
    </cfRule>
  </conditionalFormatting>
  <pageMargins left="0.86614173228346458" right="0.15748031496062992" top="0.19685039370078741" bottom="0.19685039370078741" header="0.23622047244094491" footer="0.27559055118110237"/>
  <pageSetup paperSize="5" scale="85" fitToWidth="0" fitToHeight="0" pageOrder="overThenDown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[1]data_validation!#REF!</xm:f>
          </x14:formula1>
          <xm:sqref>AN25:AN26 O25:O26 T25:T26 Y25:Y26 AD25:AD26 AI25:AI26 J5:J34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Revised APP</vt:lpstr>
      <vt:lpstr>'Revised APP'!Print_Titles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SAIFODEN T. BATABOR</dc:creator>
  <cp:lastModifiedBy>Alpha Joy S. Balmaceda</cp:lastModifiedBy>
  <cp:lastPrinted>2023-10-26T09:21:13Z</cp:lastPrinted>
  <dcterms:created xsi:type="dcterms:W3CDTF">2023-10-16T06:56:16Z</dcterms:created>
  <dcterms:modified xsi:type="dcterms:W3CDTF">2023-10-26T09:49:43Z</dcterms:modified>
</cp:coreProperties>
</file>